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"/>
    </mc:Choice>
  </mc:AlternateContent>
  <xr:revisionPtr revIDLastSave="0" documentId="8_{5426504F-75A6-4441-A7F6-F0C56A1A8FF1}" xr6:coauthVersionLast="47" xr6:coauthVersionMax="47" xr10:uidLastSave="{00000000-0000-0000-0000-000000000000}"/>
  <bookViews>
    <workbookView xWindow="-1910" yWindow="10" windowWidth="19190" windowHeight="10070" tabRatio="743" firstSheet="84" activeTab="88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EXECUTADO_- Agosto-_2024 " sheetId="99" r:id="rId82"/>
    <sheet name="EXECUTADO_- Setembro -_2024" sheetId="98" r:id="rId83"/>
    <sheet name="EXECUTADO_- Outubro -_2024" sheetId="100" r:id="rId84"/>
    <sheet name="EXECUTADO_- Novembro -_2024" sheetId="101" r:id="rId85"/>
    <sheet name="EXECUTADO_- Dezembro -_2024 " sheetId="102" r:id="rId86"/>
    <sheet name="EXECUTADO_- Janeiro - _2025" sheetId="103" r:id="rId87"/>
    <sheet name="EXECUTADO_- Fevereiro - _2025" sheetId="104" r:id="rId88"/>
    <sheet name="EXECUTADO_- Março - _2025" sheetId="105" r:id="rId89"/>
    <sheet name="Plan2" sheetId="68" r:id="rId90"/>
    <sheet name="Plan3" sheetId="80" r:id="rId9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05" l="1"/>
  <c r="T9" i="105"/>
  <c r="T10" i="105"/>
  <c r="T11" i="105"/>
  <c r="T12" i="105"/>
  <c r="T13" i="105"/>
  <c r="T14" i="105"/>
  <c r="S8" i="105"/>
  <c r="S9" i="105"/>
  <c r="S10" i="105"/>
  <c r="S11" i="105"/>
  <c r="S12" i="105"/>
  <c r="S13" i="105"/>
  <c r="R8" i="105"/>
  <c r="R9" i="105"/>
  <c r="R10" i="105"/>
  <c r="R11" i="105"/>
  <c r="R12" i="105"/>
  <c r="R13" i="105"/>
  <c r="R14" i="105"/>
  <c r="M15" i="105"/>
  <c r="K13" i="105"/>
  <c r="L13" i="105"/>
  <c r="K14" i="105"/>
  <c r="L14" i="105"/>
  <c r="L12" i="105"/>
  <c r="K12" i="105"/>
  <c r="K10" i="105"/>
  <c r="L10" i="105"/>
  <c r="L7" i="105"/>
  <c r="L8" i="105"/>
  <c r="L9" i="105"/>
  <c r="K8" i="105"/>
  <c r="K9" i="105"/>
  <c r="K7" i="105"/>
  <c r="L6" i="105"/>
  <c r="K6" i="105"/>
  <c r="M5" i="105"/>
  <c r="N8" i="105"/>
  <c r="N9" i="105"/>
  <c r="N10" i="105"/>
  <c r="N12" i="105"/>
  <c r="N13" i="105"/>
  <c r="N7" i="105"/>
  <c r="R7" i="105" l="1"/>
  <c r="S7" i="105"/>
  <c r="T7" i="105" s="1"/>
  <c r="N6" i="105"/>
  <c r="R6" i="105" s="1"/>
  <c r="R5" i="105"/>
  <c r="R7" i="104"/>
  <c r="M6" i="104"/>
  <c r="K6" i="104"/>
  <c r="N6" i="104"/>
  <c r="R6" i="104" s="1"/>
  <c r="S6" i="104" s="1"/>
  <c r="T6" i="104" s="1"/>
  <c r="K7" i="104"/>
  <c r="M7" i="104" s="1"/>
  <c r="M5" i="104"/>
  <c r="L5" i="104" s="1"/>
  <c r="N5" i="104"/>
  <c r="R5" i="104" s="1"/>
  <c r="S5" i="103"/>
  <c r="N5" i="103"/>
  <c r="R5" i="103" s="1"/>
  <c r="T5" i="103" s="1"/>
  <c r="M5" i="103"/>
  <c r="M16" i="103"/>
  <c r="S15" i="102"/>
  <c r="S6" i="105" l="1"/>
  <c r="T6" i="105" s="1"/>
  <c r="S5" i="105"/>
  <c r="S7" i="104"/>
  <c r="T7" i="104" s="1"/>
  <c r="K5" i="104"/>
  <c r="M15" i="104"/>
  <c r="S5" i="104"/>
  <c r="S16" i="103"/>
  <c r="R7" i="102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S14" i="105" l="1"/>
  <c r="T5" i="105"/>
  <c r="S15" i="104"/>
  <c r="T5" i="104"/>
  <c r="S5" i="10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L11" i="101" l="1"/>
  <c r="K11" i="101"/>
  <c r="S25" i="102" l="1"/>
  <c r="M5" i="101"/>
  <c r="L13" i="101"/>
  <c r="K12" i="101"/>
  <c r="K13" i="101"/>
  <c r="K14" i="101"/>
  <c r="M10" i="101" l="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S25" i="101" l="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<sst xmlns="http://schemas.openxmlformats.org/spreadsheetml/2006/main" count="11145" uniqueCount="1048">
  <si>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</si>
  <si>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</si>
  <si>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</si>
  <si>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</si>
  <si>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</si>
  <si>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</si>
  <si>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</si>
  <si>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</si>
  <si>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</si>
  <si>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</si>
  <si>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</si>
  <si>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</si>
  <si>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</si>
  <si>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</si>
  <si>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</si>
  <si>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</si>
  <si>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</si>
  <si>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</si>
  <si>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</si>
  <si>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</si>
  <si>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</si>
  <si>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</si>
  <si>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</si>
  <si>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</si>
  <si>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</si>
  <si>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</si>
  <si>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</si>
  <si>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</si>
  <si>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</si>
  <si>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</si>
  <si>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</si>
  <si>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</si>
  <si>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</si>
  <si>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</si>
  <si>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</si>
  <si>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</si>
  <si>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</si>
  <si>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</si>
  <si>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</si>
  <si>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</si>
  <si>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</si>
  <si>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</si>
  <si>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</si>
  <si>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</si>
  <si>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</si>
  <si>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</si>
  <si>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</si>
  <si>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</si>
  <si>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</si>
  <si>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</si>
  <si>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</si>
  <si>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</si>
  <si>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</si>
  <si>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</si>
  <si>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</si>
  <si>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</si>
  <si>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</si>
  <si>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</si>
  <si>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</si>
  <si>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</si>
  <si>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</si>
  <si>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</si>
  <si>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</si>
  <si>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</si>
  <si>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</si>
  <si>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</si>
  <si>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</si>
  <si>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</si>
  <si>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</si>
  <si>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</si>
  <si>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</si>
  <si>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</si>
  <si>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</si>
  <si>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</si>
  <si>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</si>
  <si>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</si>
  <si>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</si>
  <si>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</si>
  <si>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</si>
  <si>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</si>
  <si>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</si>
  <si>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</si>
  <si>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</si>
  <si>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</si>
  <si>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</si>
  <si>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</si>
  <si>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</si>
  <si>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</si>
  <si>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</si>
  <si>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</si>
  <si>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</si>
  <si>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</si>
  <si>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</si>
  <si>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</si>
  <si>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</si>
  <si>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</si>
  <si>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</si>
  <si>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</si>
  <si>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</si>
  <si>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</si>
  <si>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</si>
  <si>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</si>
  <si>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</si>
  <si>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</si>
  <si>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</si>
  <si>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</si>
  <si>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</si>
  <si>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</si>
  <si>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</si>
  <si>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</si>
  <si>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</si>
  <si>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</si>
  <si>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</si>
  <si>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</si>
  <si>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</si>
  <si>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</si>
  <si>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</si>
  <si>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</si>
  <si>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</si>
  <si>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</si>
  <si>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</si>
  <si>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</si>
  <si>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</si>
  <si>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</si>
  <si>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</si>
  <si>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</si>
  <si>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</si>
  <si>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</si>
  <si>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</si>
  <si>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</si>
  <si>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</si>
  <si>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</si>
  <si>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</si>
  <si>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</si>
  <si>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</si>
  <si>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</si>
  <si>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</si>
  <si>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</si>
  <si>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</si>
  <si>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</si>
  <si>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</si>
  <si>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</si>
  <si>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</si>
  <si>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</si>
  <si>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</si>
  <si>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</si>
  <si>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</si>
  <si>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</si>
  <si>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</si>
  <si>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</si>
  <si>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</si>
  <si>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</si>
  <si>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</si>
  <si>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</si>
  <si>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</si>
  <si>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</si>
  <si>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</si>
  <si>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</si>
  <si>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</si>
  <si>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</si>
  <si>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</si>
  <si>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</si>
  <si>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</si>
  <si>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</si>
  <si>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</si>
  <si>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</si>
  <si>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</si>
  <si>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</si>
  <si>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</si>
  <si>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</si>
  <si>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</si>
  <si>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</si>
  <si>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</si>
  <si>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</si>
  <si>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</si>
  <si>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</si>
  <si>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</si>
  <si>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</si>
  <si>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</si>
  <si>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</si>
  <si>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</si>
  <si>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</si>
  <si>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</si>
  <si>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</si>
  <si>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</si>
  <si>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</si>
  <si>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</si>
  <si>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</si>
  <si>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</si>
  <si>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</si>
  <si>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</si>
  <si>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</si>
  <si>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</si>
  <si>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</si>
  <si>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</si>
  <si>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</si>
  <si>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</si>
  <si>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</si>
  <si>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</si>
  <si>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</si>
  <si>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</si>
  <si>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</si>
  <si>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</si>
  <si>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</si>
  <si>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</si>
  <si>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</si>
  <si>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</si>
  <si>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</si>
  <si>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</si>
  <si>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</si>
  <si>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</si>
  <si>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</si>
  <si>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</si>
  <si>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</si>
  <si>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</si>
  <si>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</si>
  <si>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</si>
  <si>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</si>
  <si>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</si>
  <si>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</si>
  <si>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</si>
  <si>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</si>
  <si>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</si>
  <si>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</si>
  <si>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</si>
  <si>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</si>
  <si>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</si>
  <si>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</si>
  <si>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</si>
  <si>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</si>
  <si>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</si>
  <si>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</si>
  <si>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</si>
  <si>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</si>
  <si>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</si>
  <si>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</si>
  <si>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</si>
  <si>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</si>
  <si>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</si>
  <si>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</si>
  <si>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</si>
  <si>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</si>
  <si>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</si>
  <si>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</si>
  <si>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</si>
  <si>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</si>
  <si>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</si>
  <si>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</si>
  <si>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</si>
  <si>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</si>
  <si>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</si>
  <si>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</si>
  <si>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</si>
  <si>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</si>
  <si>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</si>
  <si>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</si>
  <si>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</si>
  <si>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</si>
  <si>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</si>
  <si>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</si>
  <si>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</si>
  <si>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</si>
  <si>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</si>
  <si>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</si>
  <si>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</si>
  <si>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</si>
  <si>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</si>
  <si>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</si>
  <si>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</si>
  <si>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</si>
  <si>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</si>
  <si>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</si>
  <si>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</si>
  <si>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</si>
  <si>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</si>
  <si>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</si>
  <si>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</si>
  <si>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</si>
  <si>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</si>
  <si>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</si>
  <si>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</si>
  <si>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</si>
  <si>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</si>
  <si>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</si>
  <si>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</si>
  <si>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</si>
  <si>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</si>
  <si>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</si>
  <si>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</si>
  <si>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</si>
  <si>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</si>
  <si>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</si>
  <si>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</si>
  <si>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</si>
  <si>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</si>
  <si>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</si>
  <si>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</si>
  <si>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</si>
  <si>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</si>
  <si>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</si>
  <si>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</si>
  <si>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</si>
  <si>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</si>
  <si>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</si>
  <si>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</si>
  <si>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</si>
  <si>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</si>
  <si>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</si>
  <si>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</si>
  <si>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</si>
  <si>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</si>
  <si>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</si>
  <si>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</si>
  <si>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</si>
  <si>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</si>
  <si>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</si>
  <si>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</si>
  <si>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</si>
  <si>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</si>
  <si>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</si>
  <si>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</si>
  <si>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</si>
  <si>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</si>
  <si>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</si>
  <si>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</si>
  <si>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</si>
  <si>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</si>
  <si>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</si>
  <si>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</si>
  <si>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</si>
  <si>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</si>
  <si>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</si>
  <si>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</si>
  <si>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</si>
  <si>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</si>
  <si>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</si>
  <si>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</si>
  <si>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</si>
  <si>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</si>
  <si>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</si>
  <si>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</si>
  <si>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</si>
  <si>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</si>
  <si>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</si>
  <si>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</si>
  <si>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</si>
  <si>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</si>
  <si>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</si>
  <si>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</si>
  <si>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</si>
  <si>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</si>
  <si>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</si>
  <si>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</si>
  <si>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</si>
  <si>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</si>
  <si>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</si>
  <si>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</si>
  <si>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</si>
  <si>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</si>
  <si>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</si>
  <si>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</si>
  <si>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</si>
  <si>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</si>
  <si>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</si>
  <si>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</si>
  <si>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</si>
  <si>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</si>
  <si>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</si>
  <si>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</si>
  <si>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</si>
  <si>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</si>
  <si>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</si>
  <si>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</si>
  <si>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</si>
  <si>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</si>
  <si>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</si>
  <si>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</si>
  <si>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</si>
  <si>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</si>
  <si>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</si>
  <si>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</si>
  <si>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</si>
  <si>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</si>
  <si>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</si>
  <si>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</si>
  <si>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</si>
  <si>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</si>
  <si>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</si>
  <si>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</si>
  <si>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</si>
  <si>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</si>
  <si>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</si>
  <si>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</si>
  <si>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</si>
  <si>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</si>
  <si>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</si>
  <si>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</si>
  <si>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</si>
  <si>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</si>
  <si>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</si>
  <si>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</si>
  <si>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</si>
  <si>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</si>
  <si>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</si>
  <si>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</si>
  <si>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</si>
  <si>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</si>
  <si>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</si>
  <si>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</si>
  <si>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</si>
  <si>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</si>
  <si>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</si>
  <si>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</si>
  <si>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</si>
  <si>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</si>
  <si>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</si>
  <si>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</si>
  <si>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</si>
  <si>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</si>
  <si>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</si>
  <si>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</si>
  <si>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</si>
  <si>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</si>
  <si>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</si>
  <si>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</si>
  <si>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</si>
  <si>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</si>
  <si>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</si>
  <si>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</si>
  <si>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</si>
  <si>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</si>
  <si>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</si>
  <si>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</si>
  <si>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</si>
  <si>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</si>
  <si>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</si>
  <si>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</si>
  <si>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</si>
  <si>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</si>
  <si>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</si>
  <si>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</si>
  <si>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</si>
  <si>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</si>
  <si>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</si>
  <si>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</si>
  <si>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</si>
  <si>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</si>
  <si>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</si>
  <si>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</si>
  <si>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</si>
  <si>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</si>
  <si>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</si>
  <si>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</si>
  <si>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</si>
  <si>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</si>
  <si>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</si>
  <si>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</si>
  <si>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</si>
  <si>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</si>
  <si>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</si>
  <si>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</si>
  <si>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</si>
  <si>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</si>
  <si>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</si>
  <si>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</si>
  <si>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</si>
  <si>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</si>
  <si>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</si>
  <si>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</si>
  <si>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</si>
  <si>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</si>
  <si>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</si>
  <si>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</si>
  <si>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</si>
  <si>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</si>
  <si>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</si>
  <si>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</si>
  <si>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</si>
  <si>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</si>
  <si>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</si>
  <si>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</si>
  <si>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</si>
  <si>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</si>
  <si>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</si>
  <si>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</si>
  <si>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</si>
  <si>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</si>
  <si>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</si>
  <si>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</si>
  <si>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</si>
  <si>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</si>
  <si>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</si>
  <si>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</si>
  <si>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</si>
  <si>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</si>
  <si>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</si>
  <si>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</si>
  <si>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</si>
  <si>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</si>
  <si>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</si>
  <si>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</si>
  <si>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</si>
  <si>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</si>
  <si>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</si>
  <si>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</si>
  <si>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</si>
  <si>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</si>
  <si>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</si>
  <si>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</si>
  <si>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</si>
  <si>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</si>
  <si>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</si>
  <si>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</si>
  <si>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</si>
  <si>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</si>
  <si>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</si>
  <si>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</si>
  <si>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</si>
  <si>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</si>
  <si>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</si>
  <si>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</si>
  <si>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</si>
  <si>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</si>
  <si>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</si>
  <si>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</si>
  <si>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</si>
  <si>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</si>
  <si>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</si>
  <si>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</si>
  <si>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</si>
  <si>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</si>
  <si>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</si>
  <si>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</si>
  <si>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</si>
  <si>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</si>
  <si>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</si>
  <si>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</si>
  <si>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</si>
  <si>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</si>
  <si>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</si>
  <si>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</si>
  <si>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</si>
  <si>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</si>
  <si>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</si>
  <si>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</si>
  <si>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</si>
  <si>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</si>
  <si>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</si>
  <si>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</si>
  <si>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</si>
  <si>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</si>
  <si>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</si>
  <si>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</si>
  <si>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</si>
  <si>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</si>
  <si>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</si>
  <si>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</si>
  <si>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</si>
  <si>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</si>
  <si>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</si>
  <si>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</si>
  <si>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</si>
  <si>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</si>
  <si>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</si>
  <si>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</si>
  <si>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</si>
  <si>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</si>
  <si>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</si>
  <si>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</si>
  <si>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</si>
  <si>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</si>
  <si>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</si>
  <si>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</si>
  <si>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</si>
  <si>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</si>
  <si>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</si>
  <si>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</si>
  <si>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</si>
  <si>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</si>
  <si>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</si>
  <si>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</si>
  <si>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</si>
  <si>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</si>
  <si>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</si>
  <si>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</si>
  <si>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</si>
  <si>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</si>
  <si>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</si>
  <si>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</si>
  <si>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</si>
  <si>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</si>
  <si>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</si>
  <si>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</si>
  <si>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</si>
  <si>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</si>
  <si>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</si>
  <si>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</si>
  <si>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</si>
  <si>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</si>
  <si>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</si>
  <si>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</si>
  <si>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</si>
  <si>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</si>
  <si>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</si>
  <si>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</si>
  <si>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</si>
  <si>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</si>
  <si>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</si>
  <si>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</si>
  <si>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</si>
  <si>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</si>
  <si>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</si>
  <si>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</si>
  <si>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</si>
  <si>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</si>
  <si>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</si>
  <si>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</si>
  <si>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</si>
  <si>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</si>
  <si>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</si>
  <si>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</si>
  <si>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</si>
  <si>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</si>
  <si>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</si>
  <si>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</si>
  <si>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</si>
  <si>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</si>
  <si>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</si>
  <si>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</si>
  <si>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</si>
  <si>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</si>
  <si>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</si>
  <si>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</si>
  <si>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</si>
  <si>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</si>
  <si>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</si>
  <si>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</si>
  <si>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</si>
  <si>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</si>
  <si>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</si>
  <si>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</si>
  <si>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</si>
  <si>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</si>
  <si>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</si>
  <si>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</si>
  <si>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</si>
  <si>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</si>
  <si>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</si>
  <si>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</si>
  <si>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</si>
  <si>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</si>
  <si>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</si>
  <si>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</si>
  <si>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</si>
  <si>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</si>
  <si>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</si>
  <si>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</si>
  <si>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</si>
  <si>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</si>
  <si>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</si>
  <si>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</si>
  <si>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</si>
  <si>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</si>
  <si>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</si>
  <si>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</si>
  <si>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</si>
  <si>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</si>
  <si>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</si>
  <si>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</si>
  <si>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</si>
  <si>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</si>
  <si>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</si>
  <si>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</si>
  <si>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</si>
  <si>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</si>
  <si>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</si>
  <si>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</si>
  <si>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</si>
  <si>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</si>
  <si>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</si>
  <si>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</si>
  <si>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</si>
  <si>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</si>
  <si>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</si>
  <si>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</si>
  <si>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</si>
  <si>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</si>
  <si>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</si>
  <si>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</si>
  <si>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</si>
  <si>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</si>
  <si>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</si>
  <si>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</si>
  <si>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</si>
  <si>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</si>
  <si>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</si>
  <si>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</si>
  <si>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</si>
  <si>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</si>
  <si>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</si>
  <si>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</si>
  <si>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</si>
  <si>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</si>
  <si>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</si>
  <si>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</si>
  <si>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</si>
  <si>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</si>
  <si>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</si>
  <si>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</si>
  <si>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</si>
  <si>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</si>
  <si>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</si>
  <si>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</si>
  <si>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</si>
  <si>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</si>
  <si>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</si>
  <si>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</si>
  <si>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</si>
  <si>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</si>
  <si>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</si>
  <si>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</si>
  <si>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</si>
  <si>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</si>
  <si>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</si>
  <si>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</si>
  <si>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</si>
  <si>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</si>
  <si>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</si>
  <si>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</si>
  <si>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</si>
  <si>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</si>
  <si>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</si>
  <si>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</si>
  <si>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</si>
  <si>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</si>
  <si>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</si>
  <si>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</si>
  <si>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</si>
  <si>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</si>
  <si>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</si>
  <si>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</si>
  <si>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</si>
  <si>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</si>
  <si>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</si>
  <si>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</si>
  <si>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</si>
  <si>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</si>
  <si>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</si>
  <si>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</si>
  <si>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</si>
  <si>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</si>
  <si>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</si>
  <si>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</si>
  <si>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</si>
  <si>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</si>
  <si>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</si>
  <si>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</si>
  <si>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</si>
  <si>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</si>
  <si>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</si>
  <si>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</si>
  <si>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</si>
  <si>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</si>
  <si>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</si>
  <si>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</si>
  <si>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</si>
  <si>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</si>
  <si>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</si>
  <si>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</si>
  <si>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</si>
  <si>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</si>
  <si>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</si>
  <si>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</si>
  <si>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</si>
  <si>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</si>
  <si>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</si>
  <si>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</si>
  <si>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</si>
  <si>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</si>
  <si>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</si>
  <si>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</si>
  <si>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</si>
  <si>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</si>
  <si>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</si>
  <si>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</si>
  <si>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</si>
  <si>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</si>
  <si>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</si>
  <si>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</si>
  <si>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</si>
  <si>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</si>
  <si>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</si>
  <si>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</si>
  <si>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</si>
  <si>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</si>
  <si>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</si>
  <si>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</si>
  <si>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</si>
  <si>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</si>
  <si>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</si>
  <si>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</si>
  <si>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</si>
  <si>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</si>
  <si>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</si>
  <si>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</si>
  <si>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</si>
  <si>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</si>
  <si>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</si>
  <si>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</si>
  <si>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</si>
  <si>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</si>
  <si>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</si>
  <si>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</si>
  <si>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</si>
  <si>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</si>
  <si>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</si>
  <si>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</si>
  <si>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</si>
  <si>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</si>
  <si>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</si>
  <si>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</si>
  <si>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</si>
  <si>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</si>
  <si>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</si>
  <si>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</si>
  <si>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</si>
  <si>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</si>
  <si>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</si>
  <si>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</si>
  <si>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</si>
  <si>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</si>
  <si>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</si>
  <si>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</si>
  <si>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</si>
  <si>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</si>
  <si>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</si>
  <si>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</si>
  <si>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</si>
  <si>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</si>
  <si>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</si>
  <si>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</si>
  <si>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</si>
  <si>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</si>
  <si>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</si>
  <si>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</si>
  <si>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</si>
  <si>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</si>
  <si>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</si>
  <si>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</si>
  <si>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</si>
  <si>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</si>
  <si>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</si>
  <si>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</si>
  <si>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</si>
  <si>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</si>
  <si>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</si>
  <si>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</si>
  <si>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</si>
  <si>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</si>
  <si>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</si>
  <si>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</si>
  <si>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</si>
  <si>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</si>
  <si>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</si>
  <si>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</si>
  <si>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</si>
  <si>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</si>
  <si>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</si>
  <si>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</si>
  <si>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</si>
  <si>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</si>
  <si>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</si>
  <si>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</si>
  <si>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</si>
  <si>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</si>
  <si>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</si>
  <si>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</si>
  <si>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</si>
  <si>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</si>
  <si>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</si>
  <si>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</si>
  <si>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</si>
  <si>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</si>
  <si>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</si>
  <si>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</si>
  <si>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</si>
  <si>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</si>
  <si>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</si>
  <si>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</si>
  <si>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</si>
  <si>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</si>
  <si>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</si>
  <si>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</si>
  <si>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</si>
  <si>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</si>
  <si>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</si>
  <si>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</si>
  <si>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</si>
  <si>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</si>
  <si>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</si>
  <si>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</si>
  <si>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</si>
  <si>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</si>
  <si>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</si>
  <si>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</si>
  <si>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</si>
  <si>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</si>
  <si>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</si>
  <si>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</si>
  <si>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</si>
  <si>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</si>
  <si>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</si>
  <si>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</si>
  <si>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</si>
  <si>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</si>
  <si>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</si>
  <si>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</si>
  <si>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</si>
  <si>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</si>
  <si>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</si>
  <si>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</si>
  <si>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</si>
  <si>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</si>
  <si>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</si>
  <si>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</si>
  <si>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</si>
  <si>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</si>
  <si>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</si>
  <si>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</si>
  <si>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</si>
  <si>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</si>
  <si>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</si>
  <si>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</si>
  <si>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</si>
  <si>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</si>
  <si>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</si>
  <si>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</si>
  <si>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</si>
  <si>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</si>
  <si>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</si>
  <si>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</si>
  <si>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</si>
  <si>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</si>
  <si>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</si>
  <si>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</si>
  <si>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</si>
  <si>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</si>
  <si>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</si>
  <si>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</si>
  <si>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</si>
  <si>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</si>
  <si>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</si>
  <si>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</si>
  <si>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</si>
  <si>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</si>
  <si>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</si>
  <si>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</si>
  <si>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</si>
  <si>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</si>
  <si>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</si>
  <si>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</si>
  <si>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</si>
  <si>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</si>
  <si>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</si>
  <si>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</si>
  <si>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</si>
  <si>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</si>
  <si>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</si>
  <si>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</si>
  <si>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</si>
  <si>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</si>
  <si>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</si>
  <si>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</si>
  <si>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</si>
  <si>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</si>
  <si>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</si>
  <si>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</si>
  <si>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</si>
  <si>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</si>
  <si>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</si>
  <si>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</si>
  <si>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</si>
  <si>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</si>
  <si>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</si>
  <si>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</si>
  <si>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</si>
  <si>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</si>
  <si>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</si>
  <si>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</si>
  <si>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</si>
  <si>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</si>
  <si>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</si>
  <si>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</si>
  <si>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</si>
  <si>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</si>
  <si>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</si>
  <si>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</si>
  <si>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</si>
  <si>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</si>
  <si>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</si>
  <si>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</si>
  <si>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</si>
  <si>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</si>
  <si>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</si>
  <si>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</si>
  <si>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</si>
  <si>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</si>
  <si>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</si>
  <si>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</si>
  <si>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</si>
  <si>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</si>
  <si>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</si>
  <si>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</si>
  <si>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</si>
  <si>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</si>
  <si>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</si>
  <si>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</si>
  <si>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</si>
  <si>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</si>
  <si>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</si>
  <si>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</si>
  <si>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</si>
  <si>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</si>
  <si>
    <t>RUBENS SILVA JUNIOR</t>
  </si>
  <si>
    <t>COORD. INSTITUCIONAL</t>
  </si>
  <si>
    <t>ENCONTRO DAS CIAS DE GÁS - SALVADOR</t>
  </si>
  <si>
    <t>LEANDRO ARAUJO</t>
  </si>
  <si>
    <t>FORTALEZA X RECIFE</t>
  </si>
  <si>
    <t>GESTOR DE PLANEJ E CONTROLE DE CONTRATOS</t>
  </si>
  <si>
    <t>GERE - GERENCIA DE ENGENHARIA</t>
  </si>
  <si>
    <t>CONSELHEIRO - NORGÁS</t>
  </si>
  <si>
    <t>TEC OPERACIONAL</t>
  </si>
  <si>
    <t>Reunião na ES Gás.</t>
  </si>
  <si>
    <t>CONSELHEIRO FISCAL</t>
  </si>
  <si>
    <t>SUBSTITUIÇÃO DE FÉRIAS DO COLABORADOR HUGO DINIZ</t>
  </si>
  <si>
    <t>RECIFE X VITÓRIA X RECIFE</t>
  </si>
  <si>
    <t>Reunião na Copergás do Conselho Fiscal</t>
  </si>
  <si>
    <t>BRUNO MONTEIRO COSTA</t>
  </si>
  <si>
    <t>WEBSON KLEITON DOS SANTOS</t>
  </si>
  <si>
    <t>RECIFE X FORTALEZA</t>
  </si>
  <si>
    <t xml:space="preserve">DIRETOR PRESIDENTE </t>
  </si>
  <si>
    <t>COORD JURIDICO</t>
  </si>
  <si>
    <t>GCRC - GERENCIA RESIDENCIAL E COMERCIAL</t>
  </si>
  <si>
    <t>SUPERVISOR RESIDENCIAL</t>
  </si>
  <si>
    <t>SUPERVISOR INDUSTRIAL</t>
  </si>
  <si>
    <t>GERENTE GCVI</t>
  </si>
  <si>
    <t>CAPTAÇÃO DE CLIENTES</t>
  </si>
  <si>
    <t>PRESPECÇÃO DE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</si>
</sst>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8" fillId="2" borderId="0" applyNumberFormat="0" applyFont="0" applyBorder="0" applyProtection="0"/>
    <xf numFmtId="0" fontId="59" fillId="0" borderId="0" applyNumberFormat="0" applyBorder="0" applyProtection="0">
      <alignment horizontal="center"/>
    </xf>
    <xf numFmtId="0" fontId="59" fillId="0" borderId="0" applyNumberFormat="0" applyBorder="0" applyProtection="0">
      <alignment horizontal="center" textRotation="90"/>
    </xf>
    <xf numFmtId="0" fontId="60" fillId="0" borderId="0" applyNumberFormat="0" applyBorder="0" applyProtection="0"/>
    <xf numFmtId="166" fontId="60" fillId="0" borderId="0" applyBorder="0" applyProtection="0"/>
    <xf numFmtId="0" fontId="57" fillId="0" borderId="0"/>
    <xf numFmtId="44" fontId="58" fillId="0" borderId="0" applyFont="0" applyFill="0" applyBorder="0" applyAlignment="0" applyProtection="0"/>
    <xf numFmtId="0" fontId="54" fillId="0" borderId="0"/>
  </cellStyleXfs>
  <cellXfs count="496">
    <xf numFmtId="0" fontId="0" fillId="0" borderId="0" xfId="0"/>
    <xf numFmtId="0" fontId="0" fillId="3" borderId="0" xfId="0" applyFill="1"/>
    <xf numFmtId="0" fontId="66" fillId="3" borderId="0" xfId="0" applyFont="1" applyFill="1"/>
    <xf numFmtId="0" fontId="67" fillId="3" borderId="0" xfId="0" applyFont="1" applyFill="1"/>
    <xf numFmtId="0" fontId="67" fillId="0" borderId="0" xfId="0" applyFont="1"/>
    <xf numFmtId="0" fontId="64" fillId="3" borderId="0" xfId="0" applyFont="1" applyFill="1"/>
    <xf numFmtId="0" fontId="62" fillId="3" borderId="0" xfId="0" applyFont="1" applyFill="1"/>
    <xf numFmtId="0" fontId="65" fillId="3" borderId="0" xfId="0" applyFont="1" applyFill="1"/>
    <xf numFmtId="165" fontId="61" fillId="0" borderId="1" xfId="0" applyNumberFormat="1" applyFont="1" applyBorder="1" applyAlignment="1">
      <alignment horizontal="right"/>
    </xf>
    <xf numFmtId="0" fontId="0" fillId="5" borderId="0" xfId="0" applyFill="1"/>
    <xf numFmtId="0" fontId="63" fillId="5" borderId="0" xfId="0" applyFont="1" applyFill="1" applyAlignment="1">
      <alignment horizontal="center"/>
    </xf>
    <xf numFmtId="164" fontId="63" fillId="5" borderId="0" xfId="0" applyNumberFormat="1" applyFont="1" applyFill="1" applyAlignment="1">
      <alignment horizontal="center"/>
    </xf>
    <xf numFmtId="0" fontId="68" fillId="3" borderId="1" xfId="0" applyFont="1" applyFill="1" applyBorder="1" applyAlignment="1">
      <alignment horizontal="center" vertical="top"/>
    </xf>
    <xf numFmtId="0" fontId="68" fillId="0" borderId="1" xfId="0" applyFont="1" applyBorder="1" applyAlignment="1">
      <alignment horizontal="center" vertical="top"/>
    </xf>
    <xf numFmtId="0" fontId="68" fillId="3" borderId="1" xfId="0" applyFont="1" applyFill="1" applyBorder="1" applyAlignment="1">
      <alignment horizontal="center" vertical="top" wrapText="1"/>
    </xf>
    <xf numFmtId="164" fontId="68" fillId="3" borderId="1" xfId="0" applyNumberFormat="1" applyFont="1" applyFill="1" applyBorder="1" applyAlignment="1">
      <alignment horizontal="center" vertical="top"/>
    </xf>
    <xf numFmtId="14" fontId="68" fillId="3" borderId="1" xfId="0" applyNumberFormat="1" applyFont="1" applyFill="1" applyBorder="1" applyAlignment="1">
      <alignment horizontal="center" vertical="top"/>
    </xf>
    <xf numFmtId="14" fontId="68" fillId="3" borderId="2" xfId="0" applyNumberFormat="1" applyFont="1" applyFill="1" applyBorder="1" applyAlignment="1">
      <alignment horizontal="center" vertical="top"/>
    </xf>
    <xf numFmtId="0" fontId="67" fillId="0" borderId="1" xfId="0" applyFont="1" applyBorder="1" applyAlignment="1">
      <alignment horizontal="center" vertical="top"/>
    </xf>
    <xf numFmtId="0" fontId="68" fillId="3" borderId="1" xfId="0" applyFont="1" applyFill="1" applyBorder="1" applyAlignment="1">
      <alignment horizontal="center" vertical="center"/>
    </xf>
    <xf numFmtId="0" fontId="68" fillId="3" borderId="1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164" fontId="68" fillId="3" borderId="1" xfId="0" applyNumberFormat="1" applyFont="1" applyFill="1" applyBorder="1" applyAlignment="1">
      <alignment horizontal="center" vertical="center"/>
    </xf>
    <xf numFmtId="14" fontId="68" fillId="3" borderId="1" xfId="0" applyNumberFormat="1" applyFont="1" applyFill="1" applyBorder="1" applyAlignment="1">
      <alignment horizontal="center" vertical="center"/>
    </xf>
    <xf numFmtId="167" fontId="68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8" fillId="3" borderId="1" xfId="0" applyNumberFormat="1" applyFont="1" applyFill="1" applyBorder="1" applyAlignment="1">
      <alignment horizontal="center" vertical="center"/>
    </xf>
    <xf numFmtId="0" fontId="68" fillId="6" borderId="1" xfId="0" applyFont="1" applyFill="1" applyBorder="1" applyAlignment="1">
      <alignment horizontal="center" vertical="center"/>
    </xf>
    <xf numFmtId="0" fontId="68" fillId="6" borderId="1" xfId="0" applyFont="1" applyFill="1" applyBorder="1" applyAlignment="1">
      <alignment horizontal="center" vertical="top"/>
    </xf>
    <xf numFmtId="49" fontId="68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center"/>
    </xf>
    <xf numFmtId="164" fontId="68" fillId="6" borderId="1" xfId="0" applyNumberFormat="1" applyFont="1" applyFill="1" applyBorder="1" applyAlignment="1">
      <alignment horizontal="center" vertical="center"/>
    </xf>
    <xf numFmtId="167" fontId="68" fillId="6" borderId="1" xfId="0" applyNumberFormat="1" applyFont="1" applyFill="1" applyBorder="1" applyAlignment="1">
      <alignment horizontal="center" vertical="center"/>
    </xf>
    <xf numFmtId="0" fontId="67" fillId="7" borderId="1" xfId="0" applyFont="1" applyFill="1" applyBorder="1" applyAlignment="1">
      <alignment horizontal="center" vertical="top"/>
    </xf>
    <xf numFmtId="0" fontId="68" fillId="6" borderId="1" xfId="0" applyFont="1" applyFill="1" applyBorder="1" applyAlignment="1">
      <alignment horizontal="center" vertical="center" wrapText="1"/>
    </xf>
    <xf numFmtId="14" fontId="68" fillId="6" borderId="1" xfId="0" applyNumberFormat="1" applyFont="1" applyFill="1" applyBorder="1" applyAlignment="1">
      <alignment horizontal="center" vertical="center"/>
    </xf>
    <xf numFmtId="0" fontId="67" fillId="7" borderId="1" xfId="0" applyFont="1" applyFill="1" applyBorder="1" applyAlignment="1">
      <alignment horizontal="center" vertical="center"/>
    </xf>
    <xf numFmtId="0" fontId="68" fillId="6" borderId="1" xfId="0" applyFont="1" applyFill="1" applyBorder="1" applyAlignment="1">
      <alignment horizontal="center" vertical="top" wrapText="1"/>
    </xf>
    <xf numFmtId="14" fontId="68" fillId="6" borderId="4" xfId="0" applyNumberFormat="1" applyFont="1" applyFill="1" applyBorder="1" applyAlignment="1">
      <alignment horizontal="center" vertical="center"/>
    </xf>
    <xf numFmtId="164" fontId="68" fillId="6" borderId="5" xfId="0" applyNumberFormat="1" applyFont="1" applyFill="1" applyBorder="1" applyAlignment="1">
      <alignment horizontal="center" vertical="center"/>
    </xf>
    <xf numFmtId="0" fontId="68" fillId="6" borderId="5" xfId="0" applyFont="1" applyFill="1" applyBorder="1" applyAlignment="1">
      <alignment horizontal="center" vertical="center"/>
    </xf>
    <xf numFmtId="167" fontId="68" fillId="6" borderId="5" xfId="0" applyNumberFormat="1" applyFont="1" applyFill="1" applyBorder="1" applyAlignment="1">
      <alignment horizontal="center" vertical="center"/>
    </xf>
    <xf numFmtId="0" fontId="67" fillId="7" borderId="5" xfId="0" applyFont="1" applyFill="1" applyBorder="1" applyAlignment="1">
      <alignment horizontal="center" vertical="top"/>
    </xf>
    <xf numFmtId="164" fontId="68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8" fillId="6" borderId="3" xfId="0" applyNumberFormat="1" applyFont="1" applyFill="1" applyBorder="1" applyAlignment="1">
      <alignment horizontal="center" vertical="center"/>
    </xf>
    <xf numFmtId="167" fontId="68" fillId="6" borderId="3" xfId="0" applyNumberFormat="1" applyFont="1" applyFill="1" applyBorder="1" applyAlignment="1">
      <alignment horizontal="center" vertical="center"/>
    </xf>
    <xf numFmtId="0" fontId="68" fillId="6" borderId="3" xfId="0" applyFont="1" applyFill="1" applyBorder="1" applyAlignment="1">
      <alignment horizontal="center" vertical="center"/>
    </xf>
    <xf numFmtId="164" fontId="68" fillId="6" borderId="2" xfId="0" applyNumberFormat="1" applyFont="1" applyFill="1" applyBorder="1" applyAlignment="1">
      <alignment horizontal="center" vertical="center"/>
    </xf>
    <xf numFmtId="0" fontId="68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8" fillId="6" borderId="5" xfId="0" applyNumberFormat="1" applyFont="1" applyFill="1" applyBorder="1" applyAlignment="1">
      <alignment horizontal="center" vertical="center"/>
    </xf>
    <xf numFmtId="14" fontId="68" fillId="6" borderId="5" xfId="0" applyNumberFormat="1" applyFont="1" applyFill="1" applyBorder="1" applyAlignment="1">
      <alignment horizontal="center" vertical="center"/>
    </xf>
    <xf numFmtId="0" fontId="68" fillId="6" borderId="3" xfId="0" applyFont="1" applyFill="1" applyBorder="1" applyAlignment="1">
      <alignment horizontal="center" vertical="center" wrapText="1"/>
    </xf>
    <xf numFmtId="14" fontId="68" fillId="6" borderId="3" xfId="0" applyNumberFormat="1" applyFont="1" applyFill="1" applyBorder="1" applyAlignment="1">
      <alignment horizontal="center" vertical="center"/>
    </xf>
    <xf numFmtId="0" fontId="68" fillId="7" borderId="3" xfId="0" applyFont="1" applyFill="1" applyBorder="1" applyAlignment="1">
      <alignment horizontal="center" vertical="center"/>
    </xf>
    <xf numFmtId="49" fontId="68" fillId="6" borderId="3" xfId="0" applyNumberFormat="1" applyFont="1" applyFill="1" applyBorder="1" applyAlignment="1">
      <alignment horizontal="center" vertical="center"/>
    </xf>
    <xf numFmtId="164" fontId="68" fillId="6" borderId="15" xfId="0" applyNumberFormat="1" applyFont="1" applyFill="1" applyBorder="1" applyAlignment="1">
      <alignment horizontal="center" vertical="center"/>
    </xf>
    <xf numFmtId="164" fontId="68" fillId="6" borderId="17" xfId="0" applyNumberFormat="1" applyFont="1" applyFill="1" applyBorder="1" applyAlignment="1">
      <alignment horizontal="center" vertical="center"/>
    </xf>
    <xf numFmtId="168" fontId="68" fillId="6" borderId="3" xfId="0" applyNumberFormat="1" applyFont="1" applyFill="1" applyBorder="1" applyAlignment="1">
      <alignment horizontal="center" vertical="center"/>
    </xf>
    <xf numFmtId="167" fontId="68" fillId="6" borderId="15" xfId="0" applyNumberFormat="1" applyFont="1" applyFill="1" applyBorder="1" applyAlignment="1">
      <alignment horizontal="center" vertical="center"/>
    </xf>
    <xf numFmtId="0" fontId="68" fillId="3" borderId="2" xfId="0" applyFont="1" applyFill="1" applyBorder="1" applyAlignment="1">
      <alignment horizontal="center" vertical="center" wrapText="1"/>
    </xf>
    <xf numFmtId="14" fontId="68" fillId="6" borderId="1" xfId="0" applyNumberFormat="1" applyFont="1" applyFill="1" applyBorder="1" applyAlignment="1">
      <alignment horizontal="center" vertical="center" wrapText="1"/>
    </xf>
    <xf numFmtId="44" fontId="68" fillId="6" borderId="1" xfId="7" applyFont="1" applyFill="1" applyBorder="1" applyAlignment="1">
      <alignment horizontal="center" vertical="center" wrapText="1"/>
    </xf>
    <xf numFmtId="0" fontId="68" fillId="3" borderId="5" xfId="0" applyFont="1" applyFill="1" applyBorder="1" applyAlignment="1">
      <alignment horizontal="center" vertical="center" wrapText="1"/>
    </xf>
    <xf numFmtId="0" fontId="68" fillId="6" borderId="5" xfId="0" applyFont="1" applyFill="1" applyBorder="1" applyAlignment="1">
      <alignment horizontal="center" vertical="center" wrapText="1"/>
    </xf>
    <xf numFmtId="0" fontId="68" fillId="3" borderId="3" xfId="0" applyFont="1" applyFill="1" applyBorder="1" applyAlignment="1">
      <alignment horizontal="center" vertical="center" wrapText="1"/>
    </xf>
    <xf numFmtId="14" fontId="68" fillId="6" borderId="5" xfId="0" applyNumberFormat="1" applyFont="1" applyFill="1" applyBorder="1" applyAlignment="1">
      <alignment horizontal="center" vertical="center" wrapText="1"/>
    </xf>
    <xf numFmtId="44" fontId="68" fillId="6" borderId="5" xfId="7" applyFont="1" applyFill="1" applyBorder="1" applyAlignment="1">
      <alignment horizontal="center" vertical="center" wrapText="1"/>
    </xf>
    <xf numFmtId="14" fontId="68" fillId="6" borderId="3" xfId="0" applyNumberFormat="1" applyFont="1" applyFill="1" applyBorder="1" applyAlignment="1">
      <alignment horizontal="center" vertical="center" wrapText="1"/>
    </xf>
    <xf numFmtId="44" fontId="68" fillId="6" borderId="3" xfId="7" applyFont="1" applyFill="1" applyBorder="1" applyAlignment="1">
      <alignment horizontal="center" vertical="center" wrapText="1"/>
    </xf>
    <xf numFmtId="0" fontId="68" fillId="6" borderId="19" xfId="0" applyFont="1" applyFill="1" applyBorder="1" applyAlignment="1">
      <alignment horizontal="center" vertical="center" wrapText="1"/>
    </xf>
    <xf numFmtId="165" fontId="61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6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4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4" fillId="0" borderId="0" xfId="8" applyAlignment="1">
      <alignment horizontal="center" vertical="center"/>
    </xf>
    <xf numFmtId="0" fontId="68" fillId="6" borderId="13" xfId="0" applyFont="1" applyFill="1" applyBorder="1" applyAlignment="1">
      <alignment horizontal="center" vertical="center" wrapText="1"/>
    </xf>
    <xf numFmtId="169" fontId="56" fillId="0" borderId="3" xfId="0" applyNumberFormat="1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49" fontId="68" fillId="6" borderId="13" xfId="0" applyNumberFormat="1" applyFont="1" applyFill="1" applyBorder="1" applyAlignment="1">
      <alignment horizontal="center" vertical="center"/>
    </xf>
    <xf numFmtId="0" fontId="68" fillId="3" borderId="13" xfId="0" applyFont="1" applyFill="1" applyBorder="1" applyAlignment="1">
      <alignment horizontal="center" vertical="center" wrapText="1"/>
    </xf>
    <xf numFmtId="14" fontId="68" fillId="6" borderId="13" xfId="0" applyNumberFormat="1" applyFont="1" applyFill="1" applyBorder="1" applyAlignment="1">
      <alignment horizontal="center" vertical="center" wrapText="1"/>
    </xf>
    <xf numFmtId="169" fontId="56" fillId="0" borderId="13" xfId="0" applyNumberFormat="1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3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4" fontId="0" fillId="0" borderId="0" xfId="0" applyNumberFormat="1"/>
    <xf numFmtId="0" fontId="40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0" fillId="9" borderId="0" xfId="0" applyFill="1"/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8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8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9" fillId="0" borderId="0" xfId="0" applyFont="1"/>
    <xf numFmtId="0" fontId="6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9" fillId="0" borderId="3" xfId="0" applyFont="1" applyBorder="1"/>
    <xf numFmtId="0" fontId="69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8" fillId="6" borderId="3" xfId="7" applyFont="1" applyFill="1" applyBorder="1" applyAlignment="1">
      <alignment vertical="center" wrapText="1"/>
    </xf>
    <xf numFmtId="0" fontId="14" fillId="0" borderId="14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 wrapText="1"/>
    </xf>
    <xf numFmtId="0" fontId="69" fillId="10" borderId="13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 wrapText="1"/>
    </xf>
    <xf numFmtId="0" fontId="56" fillId="10" borderId="3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8" fillId="12" borderId="3" xfId="7" applyFont="1" applyFill="1" applyBorder="1" applyAlignment="1">
      <alignment vertical="center" wrapText="1"/>
    </xf>
    <xf numFmtId="0" fontId="31" fillId="10" borderId="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68" fillId="12" borderId="3" xfId="0" applyFont="1" applyFill="1" applyBorder="1" applyAlignment="1">
      <alignment horizontal="center" vertical="center"/>
    </xf>
    <xf numFmtId="44" fontId="68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8" fillId="0" borderId="3" xfId="7" applyFont="1" applyFill="1" applyBorder="1" applyAlignment="1">
      <alignment horizontal="center" vertical="center" wrapText="1"/>
    </xf>
    <xf numFmtId="0" fontId="56" fillId="10" borderId="13" xfId="0" applyFont="1" applyFill="1" applyBorder="1" applyAlignment="1">
      <alignment horizontal="center" vertical="center"/>
    </xf>
    <xf numFmtId="44" fontId="68" fillId="12" borderId="13" xfId="7" applyFont="1" applyFill="1" applyBorder="1" applyAlignment="1">
      <alignment vertical="center" wrapText="1"/>
    </xf>
    <xf numFmtId="0" fontId="71" fillId="0" borderId="3" xfId="0" applyFont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14" fontId="69" fillId="0" borderId="3" xfId="0" applyNumberFormat="1" applyFont="1" applyBorder="1" applyAlignment="1">
      <alignment horizontal="center" vertical="center"/>
    </xf>
    <xf numFmtId="168" fontId="69" fillId="0" borderId="3" xfId="7" applyNumberFormat="1" applyFont="1" applyBorder="1" applyAlignment="1">
      <alignment horizontal="center" vertical="center"/>
    </xf>
    <xf numFmtId="44" fontId="69" fillId="0" borderId="3" xfId="7" applyFont="1" applyBorder="1" applyAlignment="1">
      <alignment horizontal="center" vertical="center"/>
    </xf>
    <xf numFmtId="14" fontId="69" fillId="10" borderId="3" xfId="0" applyNumberFormat="1" applyFont="1" applyFill="1" applyBorder="1" applyAlignment="1">
      <alignment horizontal="center" vertical="center"/>
    </xf>
    <xf numFmtId="168" fontId="69" fillId="10" borderId="3" xfId="7" applyNumberFormat="1" applyFont="1" applyFill="1" applyBorder="1" applyAlignment="1">
      <alignment horizontal="center" vertical="center"/>
    </xf>
    <xf numFmtId="44" fontId="69" fillId="0" borderId="3" xfId="7" applyFont="1" applyBorder="1" applyAlignment="1">
      <alignment vertical="center"/>
    </xf>
    <xf numFmtId="168" fontId="69" fillId="0" borderId="3" xfId="0" applyNumberFormat="1" applyFont="1" applyBorder="1" applyAlignment="1">
      <alignment horizontal="center" vertical="center"/>
    </xf>
    <xf numFmtId="44" fontId="69" fillId="0" borderId="13" xfId="7" applyFont="1" applyBorder="1" applyAlignment="1">
      <alignment horizontal="center" vertical="center"/>
    </xf>
    <xf numFmtId="168" fontId="69" fillId="10" borderId="3" xfId="0" applyNumberFormat="1" applyFont="1" applyFill="1" applyBorder="1" applyAlignment="1">
      <alignment horizontal="center" vertical="center"/>
    </xf>
    <xf numFmtId="168" fontId="69" fillId="10" borderId="13" xfId="7" applyNumberFormat="1" applyFont="1" applyFill="1" applyBorder="1" applyAlignment="1">
      <alignment horizontal="center" vertical="center"/>
    </xf>
    <xf numFmtId="168" fontId="69" fillId="0" borderId="3" xfId="7" applyNumberFormat="1" applyFont="1" applyFill="1" applyBorder="1" applyAlignment="1">
      <alignment horizontal="center" vertical="center"/>
    </xf>
    <xf numFmtId="44" fontId="69" fillId="0" borderId="3" xfId="7" applyFont="1" applyFill="1" applyBorder="1" applyAlignment="1">
      <alignment horizontal="center" vertical="center"/>
    </xf>
    <xf numFmtId="14" fontId="69" fillId="0" borderId="3" xfId="0" applyNumberFormat="1" applyFont="1" applyBorder="1"/>
    <xf numFmtId="168" fontId="69" fillId="0" borderId="0" xfId="0" applyNumberFormat="1" applyFont="1"/>
    <xf numFmtId="0" fontId="70" fillId="5" borderId="0" xfId="0" applyFont="1" applyFill="1" applyAlignment="1">
      <alignment horizontal="center" vertical="center"/>
    </xf>
    <xf numFmtId="164" fontId="70" fillId="5" borderId="0" xfId="0" applyNumberFormat="1" applyFont="1" applyFill="1" applyAlignment="1">
      <alignment horizontal="center" vertical="center"/>
    </xf>
    <xf numFmtId="0" fontId="63" fillId="5" borderId="0" xfId="0" applyFont="1" applyFill="1" applyAlignment="1">
      <alignment horizontal="center" vertical="center"/>
    </xf>
    <xf numFmtId="164" fontId="63" fillId="5" borderId="0" xfId="0" applyNumberFormat="1" applyFont="1" applyFill="1" applyAlignment="1">
      <alignment horizontal="center" vertical="center"/>
    </xf>
    <xf numFmtId="0" fontId="69" fillId="0" borderId="3" xfId="0" applyFont="1" applyBorder="1" applyAlignment="1">
      <alignment horizontal="left" vertical="center"/>
    </xf>
    <xf numFmtId="0" fontId="56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72" fillId="6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69" fillId="10" borderId="3" xfId="0" applyNumberFormat="1" applyFont="1" applyFill="1" applyBorder="1"/>
    <xf numFmtId="0" fontId="69" fillId="10" borderId="3" xfId="0" applyFont="1" applyFill="1" applyBorder="1"/>
    <xf numFmtId="0" fontId="69" fillId="10" borderId="3" xfId="0" applyFont="1" applyFill="1" applyBorder="1" applyAlignment="1">
      <alignment wrapText="1"/>
    </xf>
    <xf numFmtId="0" fontId="14" fillId="10" borderId="3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vertical="center"/>
    </xf>
    <xf numFmtId="0" fontId="69" fillId="10" borderId="13" xfId="0" applyFont="1" applyFill="1" applyBorder="1" applyAlignment="1">
      <alignment horizontal="center" vertical="center" wrapText="1"/>
    </xf>
    <xf numFmtId="44" fontId="68" fillId="0" borderId="3" xfId="7" applyFont="1" applyFill="1" applyBorder="1" applyAlignment="1">
      <alignment vertical="center" wrapText="1"/>
    </xf>
    <xf numFmtId="168" fontId="68" fillId="0" borderId="3" xfId="7" applyNumberFormat="1" applyFont="1" applyFill="1" applyBorder="1" applyAlignment="1">
      <alignment vertical="center" wrapText="1"/>
    </xf>
    <xf numFmtId="0" fontId="72" fillId="0" borderId="3" xfId="0" applyFont="1" applyBorder="1" applyAlignment="1">
      <alignment horizontal="center" vertical="center"/>
    </xf>
    <xf numFmtId="44" fontId="69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71" fillId="10" borderId="3" xfId="0" applyNumberFormat="1" applyFont="1" applyFill="1" applyBorder="1" applyAlignment="1">
      <alignment horizontal="center" vertical="center"/>
    </xf>
    <xf numFmtId="168" fontId="71" fillId="10" borderId="3" xfId="7" applyNumberFormat="1" applyFont="1" applyFill="1" applyBorder="1" applyAlignment="1">
      <alignment horizontal="center" vertical="center"/>
    </xf>
    <xf numFmtId="168" fontId="71" fillId="10" borderId="13" xfId="7" applyNumberFormat="1" applyFont="1" applyFill="1" applyBorder="1" applyAlignment="1">
      <alignment horizontal="center" vertical="center"/>
    </xf>
    <xf numFmtId="44" fontId="72" fillId="6" borderId="3" xfId="7" applyFont="1" applyFill="1" applyBorder="1" applyAlignment="1">
      <alignment vertical="center" wrapText="1"/>
    </xf>
    <xf numFmtId="0" fontId="71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4" fontId="69" fillId="0" borderId="14" xfId="0" applyNumberFormat="1" applyFont="1" applyBorder="1" applyAlignment="1">
      <alignment horizontal="center" vertical="center"/>
    </xf>
    <xf numFmtId="168" fontId="69" fillId="0" borderId="14" xfId="7" applyNumberFormat="1" applyFont="1" applyBorder="1" applyAlignment="1">
      <alignment horizontal="center" vertical="center"/>
    </xf>
    <xf numFmtId="168" fontId="69" fillId="0" borderId="14" xfId="0" applyNumberFormat="1" applyFont="1" applyBorder="1" applyAlignment="1">
      <alignment horizontal="center" vertical="center"/>
    </xf>
    <xf numFmtId="44" fontId="71" fillId="0" borderId="14" xfId="7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8" fillId="0" borderId="14" xfId="7" applyFont="1" applyFill="1" applyBorder="1" applyAlignment="1">
      <alignment vertical="center" wrapText="1"/>
    </xf>
    <xf numFmtId="0" fontId="69" fillId="0" borderId="25" xfId="0" applyFont="1" applyBorder="1" applyAlignment="1">
      <alignment horizontal="center" vertical="center"/>
    </xf>
    <xf numFmtId="44" fontId="69" fillId="0" borderId="3" xfId="0" applyNumberFormat="1" applyFont="1" applyBorder="1" applyAlignment="1">
      <alignment horizontal="center" vertical="center"/>
    </xf>
    <xf numFmtId="168" fontId="68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left" vertical="center"/>
    </xf>
    <xf numFmtId="168" fontId="69" fillId="0" borderId="13" xfId="7" applyNumberFormat="1" applyFont="1" applyBorder="1" applyAlignment="1">
      <alignment horizontal="center" vertical="center"/>
    </xf>
    <xf numFmtId="168" fontId="71" fillId="0" borderId="14" xfId="7" applyNumberFormat="1" applyFont="1" applyBorder="1" applyAlignment="1">
      <alignment horizontal="center" vertical="center"/>
    </xf>
    <xf numFmtId="168" fontId="71" fillId="11" borderId="0" xfId="7" applyNumberFormat="1" applyFont="1" applyFill="1" applyAlignment="1">
      <alignment horizontal="center" vertical="center"/>
    </xf>
    <xf numFmtId="168" fontId="71" fillId="10" borderId="3" xfId="0" applyNumberFormat="1" applyFont="1" applyFill="1" applyBorder="1" applyAlignment="1">
      <alignment horizontal="center" vertical="center"/>
    </xf>
    <xf numFmtId="0" fontId="71" fillId="10" borderId="13" xfId="0" applyFont="1" applyFill="1" applyBorder="1" applyAlignment="1">
      <alignment horizontal="center" vertical="center"/>
    </xf>
    <xf numFmtId="14" fontId="71" fillId="10" borderId="13" xfId="0" applyNumberFormat="1" applyFont="1" applyFill="1" applyBorder="1" applyAlignment="1">
      <alignment horizontal="center" vertical="center"/>
    </xf>
    <xf numFmtId="168" fontId="71" fillId="10" borderId="13" xfId="0" applyNumberFormat="1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14" fontId="71" fillId="0" borderId="3" xfId="0" applyNumberFormat="1" applyFont="1" applyBorder="1" applyAlignment="1">
      <alignment horizontal="center" vertical="center"/>
    </xf>
    <xf numFmtId="168" fontId="71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7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vertical="center"/>
    </xf>
    <xf numFmtId="168" fontId="71" fillId="0" borderId="3" xfId="7" applyNumberFormat="1" applyFont="1" applyBorder="1" applyAlignment="1">
      <alignment horizontal="center" vertical="center"/>
    </xf>
    <xf numFmtId="168" fontId="71" fillId="0" borderId="3" xfId="0" applyNumberFormat="1" applyFont="1" applyBorder="1" applyAlignment="1">
      <alignment horizontal="center" vertical="center"/>
    </xf>
    <xf numFmtId="44" fontId="71" fillId="0" borderId="3" xfId="7" applyFont="1" applyBorder="1" applyAlignment="1">
      <alignment horizontal="center" vertical="center"/>
    </xf>
    <xf numFmtId="44" fontId="69" fillId="0" borderId="3" xfId="0" applyNumberFormat="1" applyFont="1" applyBorder="1" applyAlignment="1">
      <alignment vertical="center"/>
    </xf>
    <xf numFmtId="44" fontId="71" fillId="0" borderId="3" xfId="7" applyFont="1" applyFill="1" applyBorder="1" applyAlignment="1">
      <alignment horizontal="center" vertical="center"/>
    </xf>
    <xf numFmtId="44" fontId="71" fillId="0" borderId="3" xfId="7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69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44" fontId="72" fillId="6" borderId="3" xfId="7" applyFont="1" applyFill="1" applyBorder="1" applyAlignment="1">
      <alignment horizontal="center" vertical="center" wrapText="1"/>
    </xf>
    <xf numFmtId="44" fontId="72" fillId="0" borderId="3" xfId="7" applyFont="1" applyFill="1" applyBorder="1" applyAlignment="1">
      <alignment vertical="center" wrapText="1"/>
    </xf>
    <xf numFmtId="0" fontId="71" fillId="0" borderId="3" xfId="0" applyFont="1" applyBorder="1" applyAlignment="1">
      <alignment vertical="center"/>
    </xf>
    <xf numFmtId="0" fontId="75" fillId="0" borderId="3" xfId="0" applyFont="1" applyBorder="1" applyAlignment="1">
      <alignment horizontal="center" vertical="center"/>
    </xf>
    <xf numFmtId="44" fontId="71" fillId="0" borderId="3" xfId="7" applyFont="1" applyBorder="1" applyAlignment="1">
      <alignment vertical="center"/>
    </xf>
    <xf numFmtId="14" fontId="71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8" fontId="74" fillId="0" borderId="3" xfId="7" applyNumberFormat="1" applyFont="1" applyBorder="1" applyAlignment="1">
      <alignment horizontal="center" vertical="center"/>
    </xf>
    <xf numFmtId="168" fontId="74" fillId="0" borderId="3" xfId="0" applyNumberFormat="1" applyFont="1" applyBorder="1" applyAlignment="1">
      <alignment horizontal="center" vertical="center"/>
    </xf>
    <xf numFmtId="168" fontId="74" fillId="0" borderId="3" xfId="7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/>
    </xf>
    <xf numFmtId="6" fontId="71" fillId="0" borderId="3" xfId="7" applyNumberFormat="1" applyFont="1" applyBorder="1" applyAlignment="1">
      <alignment horizontal="center" vertical="center"/>
    </xf>
    <xf numFmtId="168" fontId="68" fillId="6" borderId="3" xfId="7" applyNumberFormat="1" applyFont="1" applyFill="1" applyBorder="1" applyAlignment="1">
      <alignment horizontal="center" vertical="center" wrapText="1"/>
    </xf>
    <xf numFmtId="168" fontId="72" fillId="6" borderId="3" xfId="7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/>
    </xf>
    <xf numFmtId="0" fontId="69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64" fontId="63" fillId="5" borderId="1" xfId="0" applyNumberFormat="1" applyFont="1" applyFill="1" applyBorder="1" applyAlignment="1">
      <alignment horizontal="center"/>
    </xf>
    <xf numFmtId="0" fontId="63" fillId="5" borderId="1" xfId="0" applyFont="1" applyFill="1" applyBorder="1" applyAlignment="1">
      <alignment horizontal="center"/>
    </xf>
    <xf numFmtId="0" fontId="61" fillId="0" borderId="1" xfId="0" applyFont="1" applyBorder="1"/>
    <xf numFmtId="0" fontId="63" fillId="4" borderId="1" xfId="0" applyFont="1" applyFill="1" applyBorder="1" applyAlignment="1">
      <alignment horizontal="center"/>
    </xf>
    <xf numFmtId="49" fontId="68" fillId="6" borderId="5" xfId="0" applyNumberFormat="1" applyFont="1" applyFill="1" applyBorder="1" applyAlignment="1">
      <alignment horizontal="center" vertical="center"/>
    </xf>
    <xf numFmtId="49" fontId="68" fillId="6" borderId="6" xfId="0" applyNumberFormat="1" applyFont="1" applyFill="1" applyBorder="1" applyAlignment="1">
      <alignment horizontal="center" vertical="center"/>
    </xf>
    <xf numFmtId="0" fontId="68" fillId="3" borderId="5" xfId="0" applyFont="1" applyFill="1" applyBorder="1" applyAlignment="1">
      <alignment horizontal="center" vertical="center" wrapText="1"/>
    </xf>
    <xf numFmtId="0" fontId="68" fillId="3" borderId="6" xfId="0" applyFont="1" applyFill="1" applyBorder="1" applyAlignment="1">
      <alignment horizontal="center" vertical="center" wrapText="1"/>
    </xf>
    <xf numFmtId="0" fontId="68" fillId="6" borderId="5" xfId="0" applyFont="1" applyFill="1" applyBorder="1" applyAlignment="1">
      <alignment horizontal="center" vertical="center" wrapText="1"/>
    </xf>
    <xf numFmtId="0" fontId="68" fillId="6" borderId="6" xfId="0" applyFont="1" applyFill="1" applyBorder="1" applyAlignment="1">
      <alignment horizontal="center" vertical="center" wrapText="1"/>
    </xf>
    <xf numFmtId="0" fontId="68" fillId="6" borderId="5" xfId="0" applyFont="1" applyFill="1" applyBorder="1" applyAlignment="1">
      <alignment horizontal="center" vertical="center"/>
    </xf>
    <xf numFmtId="0" fontId="68" fillId="6" borderId="6" xfId="0" applyFont="1" applyFill="1" applyBorder="1" applyAlignment="1">
      <alignment horizontal="center" vertical="center"/>
    </xf>
    <xf numFmtId="164" fontId="68" fillId="6" borderId="3" xfId="0" applyNumberFormat="1" applyFont="1" applyFill="1" applyBorder="1" applyAlignment="1">
      <alignment horizontal="center" vertical="center"/>
    </xf>
    <xf numFmtId="164" fontId="68" fillId="6" borderId="9" xfId="0" applyNumberFormat="1" applyFont="1" applyFill="1" applyBorder="1" applyAlignment="1">
      <alignment horizontal="center" vertical="center"/>
    </xf>
    <xf numFmtId="164" fontId="68" fillId="6" borderId="10" xfId="0" applyNumberFormat="1" applyFont="1" applyFill="1" applyBorder="1" applyAlignment="1">
      <alignment horizontal="center" vertical="center"/>
    </xf>
    <xf numFmtId="0" fontId="67" fillId="7" borderId="3" xfId="0" applyFont="1" applyFill="1" applyBorder="1" applyAlignment="1">
      <alignment horizontal="center" vertical="top"/>
    </xf>
    <xf numFmtId="0" fontId="68" fillId="6" borderId="7" xfId="0" applyFont="1" applyFill="1" applyBorder="1" applyAlignment="1">
      <alignment horizontal="center" vertical="center"/>
    </xf>
    <xf numFmtId="0" fontId="68" fillId="6" borderId="8" xfId="0" applyFont="1" applyFill="1" applyBorder="1" applyAlignment="1">
      <alignment horizontal="center" vertical="center"/>
    </xf>
    <xf numFmtId="0" fontId="68" fillId="6" borderId="3" xfId="0" applyFont="1" applyFill="1" applyBorder="1" applyAlignment="1">
      <alignment horizontal="center" vertical="center"/>
    </xf>
    <xf numFmtId="167" fontId="68" fillId="6" borderId="3" xfId="0" applyNumberFormat="1" applyFont="1" applyFill="1" applyBorder="1" applyAlignment="1">
      <alignment horizontal="center" vertical="center"/>
    </xf>
    <xf numFmtId="0" fontId="67" fillId="7" borderId="5" xfId="0" applyFont="1" applyFill="1" applyBorder="1" applyAlignment="1">
      <alignment horizontal="center" vertical="top"/>
    </xf>
    <xf numFmtId="0" fontId="67" fillId="7" borderId="6" xfId="0" applyFont="1" applyFill="1" applyBorder="1" applyAlignment="1">
      <alignment horizontal="center" vertical="top"/>
    </xf>
    <xf numFmtId="164" fontId="68" fillId="6" borderId="5" xfId="0" applyNumberFormat="1" applyFont="1" applyFill="1" applyBorder="1" applyAlignment="1">
      <alignment horizontal="center" vertical="center"/>
    </xf>
    <xf numFmtId="164" fontId="68" fillId="6" borderId="6" xfId="0" applyNumberFormat="1" applyFont="1" applyFill="1" applyBorder="1" applyAlignment="1">
      <alignment horizontal="center" vertical="center"/>
    </xf>
    <xf numFmtId="167" fontId="68" fillId="6" borderId="5" xfId="0" applyNumberFormat="1" applyFont="1" applyFill="1" applyBorder="1" applyAlignment="1">
      <alignment horizontal="center" vertical="center"/>
    </xf>
    <xf numFmtId="167" fontId="68" fillId="6" borderId="6" xfId="0" applyNumberFormat="1" applyFont="1" applyFill="1" applyBorder="1" applyAlignment="1">
      <alignment horizontal="center" vertical="center"/>
    </xf>
    <xf numFmtId="14" fontId="68" fillId="6" borderId="5" xfId="0" applyNumberFormat="1" applyFont="1" applyFill="1" applyBorder="1" applyAlignment="1">
      <alignment horizontal="center" vertical="center"/>
    </xf>
    <xf numFmtId="14" fontId="68" fillId="6" borderId="6" xfId="0" applyNumberFormat="1" applyFont="1" applyFill="1" applyBorder="1" applyAlignment="1">
      <alignment horizontal="center" vertical="center"/>
    </xf>
    <xf numFmtId="49" fontId="68" fillId="6" borderId="3" xfId="0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 wrapText="1"/>
    </xf>
    <xf numFmtId="0" fontId="68" fillId="6" borderId="3" xfId="0" applyFont="1" applyFill="1" applyBorder="1" applyAlignment="1">
      <alignment horizontal="center" vertical="center" wrapText="1"/>
    </xf>
    <xf numFmtId="0" fontId="68" fillId="7" borderId="3" xfId="0" applyFont="1" applyFill="1" applyBorder="1" applyAlignment="1">
      <alignment horizontal="center" vertical="center"/>
    </xf>
    <xf numFmtId="14" fontId="68" fillId="6" borderId="3" xfId="0" applyNumberFormat="1" applyFont="1" applyFill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 wrapText="1"/>
    </xf>
    <xf numFmtId="0" fontId="68" fillId="6" borderId="14" xfId="0" applyFont="1" applyFill="1" applyBorder="1" applyAlignment="1">
      <alignment horizontal="center" vertical="center" wrapText="1"/>
    </xf>
    <xf numFmtId="168" fontId="68" fillId="6" borderId="3" xfId="0" applyNumberFormat="1" applyFont="1" applyFill="1" applyBorder="1" applyAlignment="1">
      <alignment horizontal="center" vertical="center"/>
    </xf>
    <xf numFmtId="167" fontId="68" fillId="6" borderId="15" xfId="0" applyNumberFormat="1" applyFont="1" applyFill="1" applyBorder="1" applyAlignment="1">
      <alignment horizontal="center" vertical="center"/>
    </xf>
    <xf numFmtId="167" fontId="68" fillId="6" borderId="16" xfId="0" applyNumberFormat="1" applyFont="1" applyFill="1" applyBorder="1" applyAlignment="1">
      <alignment horizontal="center" vertical="center"/>
    </xf>
    <xf numFmtId="164" fontId="68" fillId="6" borderId="12" xfId="0" applyNumberFormat="1" applyFont="1" applyFill="1" applyBorder="1" applyAlignment="1">
      <alignment horizontal="center" vertical="center"/>
    </xf>
    <xf numFmtId="164" fontId="68" fillId="6" borderId="17" xfId="0" applyNumberFormat="1" applyFont="1" applyFill="1" applyBorder="1" applyAlignment="1">
      <alignment horizontal="center" vertical="center"/>
    </xf>
    <xf numFmtId="164" fontId="68" fillId="6" borderId="18" xfId="0" applyNumberFormat="1" applyFont="1" applyFill="1" applyBorder="1" applyAlignment="1">
      <alignment horizontal="center" vertical="center"/>
    </xf>
    <xf numFmtId="164" fontId="68" fillId="6" borderId="15" xfId="0" applyNumberFormat="1" applyFont="1" applyFill="1" applyBorder="1" applyAlignment="1">
      <alignment horizontal="center" vertical="center"/>
    </xf>
    <xf numFmtId="164" fontId="68" fillId="6" borderId="16" xfId="0" applyNumberFormat="1" applyFont="1" applyFill="1" applyBorder="1" applyAlignment="1">
      <alignment horizontal="center" vertical="center"/>
    </xf>
    <xf numFmtId="0" fontId="68" fillId="6" borderId="19" xfId="0" applyFont="1" applyFill="1" applyBorder="1" applyAlignment="1">
      <alignment horizontal="center" vertical="center" wrapText="1"/>
    </xf>
    <xf numFmtId="44" fontId="68" fillId="6" borderId="3" xfId="7" applyFont="1" applyFill="1" applyBorder="1" applyAlignment="1">
      <alignment horizontal="center" vertical="center" wrapText="1"/>
    </xf>
    <xf numFmtId="44" fontId="68" fillId="6" borderId="15" xfId="7" applyFont="1" applyFill="1" applyBorder="1" applyAlignment="1">
      <alignment horizontal="center" vertical="center" wrapText="1"/>
    </xf>
    <xf numFmtId="44" fontId="68" fillId="6" borderId="16" xfId="7" applyFont="1" applyFill="1" applyBorder="1" applyAlignment="1">
      <alignment horizontal="center" vertical="center" wrapText="1"/>
    </xf>
    <xf numFmtId="44" fontId="68" fillId="6" borderId="20" xfId="7" applyFont="1" applyFill="1" applyBorder="1" applyAlignment="1">
      <alignment horizontal="center" vertical="center" wrapText="1"/>
    </xf>
    <xf numFmtId="44" fontId="68" fillId="6" borderId="5" xfId="7" applyFont="1" applyFill="1" applyBorder="1" applyAlignment="1">
      <alignment horizontal="center" vertical="center" wrapText="1"/>
    </xf>
    <xf numFmtId="44" fontId="68" fillId="6" borderId="12" xfId="7" applyFont="1" applyFill="1" applyBorder="1" applyAlignment="1">
      <alignment horizontal="center" vertical="center" wrapText="1"/>
    </xf>
    <xf numFmtId="44" fontId="68" fillId="6" borderId="6" xfId="7" applyFont="1" applyFill="1" applyBorder="1" applyAlignment="1">
      <alignment horizontal="center" vertical="center" wrapText="1"/>
    </xf>
    <xf numFmtId="44" fontId="68" fillId="6" borderId="17" xfId="7" applyFont="1" applyFill="1" applyBorder="1" applyAlignment="1">
      <alignment horizontal="center" vertical="center" wrapText="1"/>
    </xf>
    <xf numFmtId="44" fontId="68" fillId="6" borderId="18" xfId="7" applyFont="1" applyFill="1" applyBorder="1" applyAlignment="1">
      <alignment horizontal="center" vertical="center" wrapText="1"/>
    </xf>
    <xf numFmtId="44" fontId="68" fillId="6" borderId="21" xfId="7" applyFont="1" applyFill="1" applyBorder="1" applyAlignment="1">
      <alignment horizontal="center" vertical="center" wrapText="1"/>
    </xf>
    <xf numFmtId="0" fontId="63" fillId="4" borderId="4" xfId="0" applyFont="1" applyFill="1" applyBorder="1" applyAlignment="1">
      <alignment horizontal="center"/>
    </xf>
    <xf numFmtId="0" fontId="63" fillId="4" borderId="7" xfId="0" applyFont="1" applyFill="1" applyBorder="1" applyAlignment="1">
      <alignment horizontal="center"/>
    </xf>
    <xf numFmtId="0" fontId="63" fillId="4" borderId="5" xfId="0" applyFont="1" applyFill="1" applyBorder="1" applyAlignment="1">
      <alignment horizontal="center"/>
    </xf>
    <xf numFmtId="0" fontId="63" fillId="5" borderId="5" xfId="0" applyFont="1" applyFill="1" applyBorder="1" applyAlignment="1">
      <alignment horizontal="center"/>
    </xf>
    <xf numFmtId="164" fontId="63" fillId="5" borderId="5" xfId="0" applyNumberFormat="1" applyFont="1" applyFill="1" applyBorder="1" applyAlignment="1">
      <alignment horizontal="center"/>
    </xf>
    <xf numFmtId="0" fontId="56" fillId="0" borderId="13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68" fillId="6" borderId="13" xfId="7" applyFont="1" applyFill="1" applyBorder="1" applyAlignment="1">
      <alignment horizontal="center" vertical="center" wrapText="1"/>
    </xf>
    <xf numFmtId="44" fontId="68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/>
    </xf>
    <xf numFmtId="0" fontId="68" fillId="6" borderId="19" xfId="0" applyFont="1" applyFill="1" applyBorder="1" applyAlignment="1">
      <alignment horizontal="center" vertical="center"/>
    </xf>
    <xf numFmtId="0" fontId="68" fillId="6" borderId="14" xfId="0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68" fillId="6" borderId="19" xfId="7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4" fontId="31" fillId="0" borderId="1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69" fillId="0" borderId="13" xfId="0" applyNumberFormat="1" applyFont="1" applyBorder="1" applyAlignment="1">
      <alignment horizontal="center" vertical="center"/>
    </xf>
    <xf numFmtId="49" fontId="69" fillId="0" borderId="19" xfId="0" applyNumberFormat="1" applyFont="1" applyBorder="1" applyAlignment="1">
      <alignment horizontal="center" vertical="center"/>
    </xf>
    <xf numFmtId="49" fontId="69" fillId="0" borderId="14" xfId="0" applyNumberFormat="1" applyFont="1" applyBorder="1" applyAlignment="1">
      <alignment horizontal="center" vertical="center"/>
    </xf>
    <xf numFmtId="44" fontId="69" fillId="0" borderId="13" xfId="7" applyFont="1" applyBorder="1" applyAlignment="1">
      <alignment horizontal="center" vertical="center"/>
    </xf>
    <xf numFmtId="44" fontId="69" fillId="0" borderId="19" xfId="7" applyFont="1" applyBorder="1" applyAlignment="1">
      <alignment horizontal="center" vertical="center"/>
    </xf>
    <xf numFmtId="44" fontId="69" fillId="0" borderId="14" xfId="7" applyFont="1" applyBorder="1" applyAlignment="1">
      <alignment horizontal="center" vertical="center"/>
    </xf>
    <xf numFmtId="0" fontId="69" fillId="0" borderId="13" xfId="0" applyFont="1" applyBorder="1" applyAlignment="1">
      <alignment horizontal="center" wrapText="1"/>
    </xf>
    <xf numFmtId="0" fontId="69" fillId="0" borderId="14" xfId="0" applyFont="1" applyBorder="1" applyAlignment="1">
      <alignment horizontal="center" wrapText="1"/>
    </xf>
    <xf numFmtId="0" fontId="69" fillId="0" borderId="13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/>
    </xf>
    <xf numFmtId="0" fontId="69" fillId="10" borderId="13" xfId="0" applyFont="1" applyFill="1" applyBorder="1" applyAlignment="1">
      <alignment horizontal="center" vertical="center"/>
    </xf>
    <xf numFmtId="0" fontId="69" fillId="10" borderId="19" xfId="0" applyFont="1" applyFill="1" applyBorder="1" applyAlignment="1">
      <alignment horizontal="center" vertical="center"/>
    </xf>
    <xf numFmtId="0" fontId="69" fillId="10" borderId="14" xfId="0" applyFont="1" applyFill="1" applyBorder="1" applyAlignment="1">
      <alignment horizontal="center" vertical="center"/>
    </xf>
    <xf numFmtId="0" fontId="31" fillId="10" borderId="13" xfId="0" applyFont="1" applyFill="1" applyBorder="1" applyAlignment="1">
      <alignment horizontal="center" vertical="center"/>
    </xf>
    <xf numFmtId="0" fontId="31" fillId="10" borderId="14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19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 wrapText="1"/>
    </xf>
    <xf numFmtId="0" fontId="31" fillId="10" borderId="19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/>
    </xf>
    <xf numFmtId="0" fontId="68" fillId="12" borderId="13" xfId="0" applyFont="1" applyFill="1" applyBorder="1" applyAlignment="1">
      <alignment horizontal="center" vertical="center"/>
    </xf>
    <xf numFmtId="0" fontId="68" fillId="12" borderId="14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/>
    </xf>
    <xf numFmtId="164" fontId="63" fillId="5" borderId="1" xfId="0" applyNumberFormat="1" applyFont="1" applyFill="1" applyBorder="1" applyAlignment="1">
      <alignment horizontal="center" vertical="center"/>
    </xf>
    <xf numFmtId="0" fontId="63" fillId="5" borderId="1" xfId="0" applyFont="1" applyFill="1" applyBorder="1" applyAlignment="1">
      <alignment horizontal="center" vertical="center"/>
    </xf>
    <xf numFmtId="0" fontId="63" fillId="5" borderId="5" xfId="0" applyFont="1" applyFill="1" applyBorder="1" applyAlignment="1">
      <alignment horizontal="center" vertical="center"/>
    </xf>
    <xf numFmtId="0" fontId="56" fillId="10" borderId="13" xfId="0" applyFont="1" applyFill="1" applyBorder="1" applyAlignment="1">
      <alignment horizontal="center" vertical="center"/>
    </xf>
    <xf numFmtId="0" fontId="56" fillId="10" borderId="14" xfId="0" applyFont="1" applyFill="1" applyBorder="1" applyAlignment="1">
      <alignment horizontal="center" vertical="center"/>
    </xf>
    <xf numFmtId="0" fontId="70" fillId="5" borderId="17" xfId="0" applyFont="1" applyFill="1" applyBorder="1" applyAlignment="1">
      <alignment horizontal="center" vertical="center"/>
    </xf>
    <xf numFmtId="0" fontId="70" fillId="5" borderId="24" xfId="0" applyFont="1" applyFill="1" applyBorder="1" applyAlignment="1">
      <alignment horizontal="center" vertical="center"/>
    </xf>
    <xf numFmtId="164" fontId="63" fillId="5" borderId="5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5" borderId="13" xfId="0" applyFont="1" applyFill="1" applyBorder="1" applyAlignment="1">
      <alignment horizontal="center" vertical="center"/>
    </xf>
    <xf numFmtId="168" fontId="70" fillId="5" borderId="2" xfId="0" applyNumberFormat="1" applyFont="1" applyFill="1" applyBorder="1" applyAlignment="1">
      <alignment horizontal="center" vertical="center"/>
    </xf>
    <xf numFmtId="168" fontId="70" fillId="5" borderId="23" xfId="0" applyNumberFormat="1" applyFont="1" applyFill="1" applyBorder="1" applyAlignment="1">
      <alignment horizontal="center" vertical="center"/>
    </xf>
    <xf numFmtId="168" fontId="70" fillId="5" borderId="1" xfId="0" applyNumberFormat="1" applyFont="1" applyFill="1" applyBorder="1" applyAlignment="1">
      <alignment horizontal="center" vertical="center"/>
    </xf>
    <xf numFmtId="168" fontId="70" fillId="5" borderId="5" xfId="0" applyNumberFormat="1" applyFont="1" applyFill="1" applyBorder="1" applyAlignment="1">
      <alignment horizontal="center" vertical="center"/>
    </xf>
    <xf numFmtId="164" fontId="70" fillId="5" borderId="1" xfId="0" applyNumberFormat="1" applyFont="1" applyFill="1" applyBorder="1" applyAlignment="1">
      <alignment horizontal="center" vertical="center"/>
    </xf>
    <xf numFmtId="164" fontId="70" fillId="5" borderId="5" xfId="0" applyNumberFormat="1" applyFont="1" applyFill="1" applyBorder="1" applyAlignment="1">
      <alignment horizontal="center" vertical="center"/>
    </xf>
    <xf numFmtId="0" fontId="70" fillId="4" borderId="1" xfId="0" applyFont="1" applyFill="1" applyBorder="1" applyAlignment="1">
      <alignment horizontal="center"/>
    </xf>
    <xf numFmtId="0" fontId="70" fillId="4" borderId="4" xfId="0" applyFont="1" applyFill="1" applyBorder="1" applyAlignment="1">
      <alignment horizontal="center"/>
    </xf>
    <xf numFmtId="0" fontId="70" fillId="4" borderId="7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0" fontId="70" fillId="5" borderId="5" xfId="0" applyFont="1" applyFill="1" applyBorder="1" applyAlignment="1">
      <alignment horizontal="center" vertical="center"/>
    </xf>
    <xf numFmtId="0" fontId="70" fillId="5" borderId="1" xfId="0" applyFont="1" applyFill="1" applyBorder="1" applyAlignment="1">
      <alignment horizontal="center" vertical="center" wrapText="1"/>
    </xf>
    <xf numFmtId="0" fontId="70" fillId="5" borderId="5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68" fontId="71" fillId="0" borderId="13" xfId="7" applyNumberFormat="1" applyFont="1" applyFill="1" applyBorder="1" applyAlignment="1">
      <alignment horizontal="center" vertical="center"/>
    </xf>
    <xf numFmtId="168" fontId="71" fillId="0" borderId="14" xfId="7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42917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4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43252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43282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325" t="s">
        <v>279</v>
      </c>
      <c r="B22" s="325" t="s">
        <v>279</v>
      </c>
      <c r="C22" s="327" t="s">
        <v>75</v>
      </c>
      <c r="D22" s="321" t="s">
        <v>104</v>
      </c>
      <c r="E22" s="323" t="s">
        <v>88</v>
      </c>
      <c r="F22" s="325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33">
        <v>0</v>
      </c>
      <c r="R22" s="329">
        <v>0</v>
      </c>
      <c r="S22" s="335">
        <v>0</v>
      </c>
      <c r="T22" s="329">
        <v>0</v>
      </c>
      <c r="U22" s="336">
        <f t="shared" si="1"/>
        <v>0</v>
      </c>
      <c r="V22" s="329">
        <f>P22+P23</f>
        <v>1406.06</v>
      </c>
      <c r="W22" s="330">
        <f t="shared" si="3"/>
        <v>1406.06</v>
      </c>
      <c r="X22" s="332"/>
    </row>
    <row r="23" spans="1:24" ht="38.25" customHeight="1" x14ac:dyDescent="0.3">
      <c r="A23" s="326"/>
      <c r="B23" s="326"/>
      <c r="C23" s="328"/>
      <c r="D23" s="322"/>
      <c r="E23" s="324"/>
      <c r="F23" s="326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34"/>
      <c r="R23" s="329"/>
      <c r="S23" s="335"/>
      <c r="T23" s="329"/>
      <c r="U23" s="336"/>
      <c r="V23" s="329"/>
      <c r="W23" s="331"/>
      <c r="X23" s="332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43313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43344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325" t="s">
        <v>250</v>
      </c>
      <c r="B16" s="325" t="s">
        <v>250</v>
      </c>
      <c r="C16" s="327" t="s">
        <v>319</v>
      </c>
      <c r="D16" s="321" t="s">
        <v>324</v>
      </c>
      <c r="E16" s="323" t="s">
        <v>87</v>
      </c>
      <c r="F16" s="325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43">
        <v>43356</v>
      </c>
      <c r="M16" s="343">
        <v>43357</v>
      </c>
      <c r="N16" s="31">
        <f>1465.14/2</f>
        <v>732.57</v>
      </c>
      <c r="O16" s="31"/>
      <c r="P16" s="339">
        <f>N16+O17</f>
        <v>1465.14</v>
      </c>
      <c r="Q16" s="327">
        <v>2</v>
      </c>
      <c r="R16" s="339">
        <v>120</v>
      </c>
      <c r="S16" s="327">
        <v>0</v>
      </c>
      <c r="T16" s="339">
        <v>0</v>
      </c>
      <c r="U16" s="341">
        <f t="shared" si="1"/>
        <v>240</v>
      </c>
      <c r="V16" s="339">
        <f t="shared" si="2"/>
        <v>1705.14</v>
      </c>
      <c r="W16" s="339">
        <f t="shared" si="3"/>
        <v>1705.14</v>
      </c>
      <c r="X16" s="337"/>
    </row>
    <row r="17" spans="1:24" ht="14" x14ac:dyDescent="0.3">
      <c r="A17" s="326"/>
      <c r="B17" s="326"/>
      <c r="C17" s="328"/>
      <c r="D17" s="322"/>
      <c r="E17" s="324"/>
      <c r="F17" s="326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44"/>
      <c r="M17" s="344"/>
      <c r="N17" s="31"/>
      <c r="O17" s="31">
        <f>1465.14/2</f>
        <v>732.57</v>
      </c>
      <c r="P17" s="340"/>
      <c r="Q17" s="328"/>
      <c r="R17" s="340"/>
      <c r="S17" s="328"/>
      <c r="T17" s="340"/>
      <c r="U17" s="342"/>
      <c r="V17" s="340"/>
      <c r="W17" s="340"/>
      <c r="X17" s="338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43374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43405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50" t="s">
        <v>372</v>
      </c>
      <c r="B21" s="350" t="s">
        <v>372</v>
      </c>
      <c r="C21" s="335" t="s">
        <v>75</v>
      </c>
      <c r="D21" s="345" t="s">
        <v>74</v>
      </c>
      <c r="E21" s="346" t="s">
        <v>88</v>
      </c>
      <c r="F21" s="347" t="s">
        <v>374</v>
      </c>
      <c r="G21" s="348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49">
        <v>43433</v>
      </c>
      <c r="M21" s="349">
        <v>43434</v>
      </c>
      <c r="N21" s="358">
        <f>1395.23/2</f>
        <v>697.61500000000001</v>
      </c>
      <c r="O21" s="356">
        <f>1395.23/2</f>
        <v>697.61500000000001</v>
      </c>
      <c r="P21" s="352">
        <f t="shared" si="0"/>
        <v>697.61500000000001</v>
      </c>
      <c r="Q21" s="335">
        <v>0</v>
      </c>
      <c r="R21" s="352">
        <v>0</v>
      </c>
      <c r="S21" s="335">
        <v>0</v>
      </c>
      <c r="T21" s="352">
        <v>0</v>
      </c>
      <c r="U21" s="353">
        <f t="shared" si="1"/>
        <v>0</v>
      </c>
      <c r="V21" s="339">
        <f t="shared" si="2"/>
        <v>697.61500000000001</v>
      </c>
      <c r="W21" s="356">
        <f t="shared" si="3"/>
        <v>697.61500000000001</v>
      </c>
      <c r="X21" s="349"/>
    </row>
    <row r="22" spans="1:24" ht="26.25" customHeight="1" x14ac:dyDescent="0.3">
      <c r="A22" s="351"/>
      <c r="B22" s="351"/>
      <c r="C22" s="335"/>
      <c r="D22" s="345"/>
      <c r="E22" s="346"/>
      <c r="F22" s="347"/>
      <c r="G22" s="348"/>
      <c r="H22" s="47" t="s">
        <v>38</v>
      </c>
      <c r="I22" s="45" t="s">
        <v>39</v>
      </c>
      <c r="J22" s="47" t="s">
        <v>111</v>
      </c>
      <c r="K22" s="45" t="s">
        <v>112</v>
      </c>
      <c r="L22" s="349"/>
      <c r="M22" s="349"/>
      <c r="N22" s="359"/>
      <c r="O22" s="357"/>
      <c r="P22" s="352">
        <f t="shared" si="0"/>
        <v>0</v>
      </c>
      <c r="Q22" s="335"/>
      <c r="R22" s="352"/>
      <c r="S22" s="335"/>
      <c r="T22" s="352"/>
      <c r="U22" s="354"/>
      <c r="V22" s="355"/>
      <c r="W22" s="357"/>
      <c r="X22" s="349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43435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43466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43497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43525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42948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4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43556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43586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43617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50" t="s">
        <v>250</v>
      </c>
      <c r="B21" s="350" t="s">
        <v>250</v>
      </c>
      <c r="C21" s="347" t="s">
        <v>319</v>
      </c>
      <c r="D21" s="345"/>
      <c r="E21" s="346"/>
      <c r="F21" s="347" t="s">
        <v>458</v>
      </c>
      <c r="G21" s="347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61">
        <f>3129.35/2</f>
        <v>1564.675</v>
      </c>
      <c r="O21" s="361">
        <f>3129.35/2</f>
        <v>1564.675</v>
      </c>
      <c r="P21" s="361">
        <v>1925.28</v>
      </c>
      <c r="Q21" s="347">
        <v>2</v>
      </c>
      <c r="R21" s="361">
        <v>120</v>
      </c>
      <c r="S21" s="361">
        <v>0</v>
      </c>
      <c r="T21" s="361">
        <v>0</v>
      </c>
      <c r="U21" s="362">
        <f t="shared" ref="U21" si="4">(Q21*R21)+(S21*T21)</f>
        <v>240</v>
      </c>
      <c r="V21" s="365">
        <f t="shared" ref="V21" si="5">U21+P21</f>
        <v>2165.2799999999997</v>
      </c>
      <c r="W21" s="368">
        <f t="shared" si="3"/>
        <v>2165.2799999999997</v>
      </c>
      <c r="X21" s="361"/>
    </row>
    <row r="22" spans="1:24" ht="14" x14ac:dyDescent="0.3">
      <c r="A22" s="360"/>
      <c r="B22" s="360"/>
      <c r="C22" s="347"/>
      <c r="D22" s="345"/>
      <c r="E22" s="346"/>
      <c r="F22" s="347"/>
      <c r="G22" s="347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61"/>
      <c r="O22" s="361"/>
      <c r="P22" s="361"/>
      <c r="Q22" s="347"/>
      <c r="R22" s="361"/>
      <c r="S22" s="361"/>
      <c r="T22" s="361"/>
      <c r="U22" s="363"/>
      <c r="V22" s="366"/>
      <c r="W22" s="369"/>
      <c r="X22" s="361"/>
    </row>
    <row r="23" spans="1:24" ht="15" customHeight="1" x14ac:dyDescent="0.3">
      <c r="A23" s="351"/>
      <c r="B23" s="351"/>
      <c r="C23" s="347"/>
      <c r="D23" s="345"/>
      <c r="E23" s="346"/>
      <c r="F23" s="347"/>
      <c r="G23" s="347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61"/>
      <c r="O23" s="361"/>
      <c r="P23" s="361"/>
      <c r="Q23" s="347"/>
      <c r="R23" s="361"/>
      <c r="S23" s="361"/>
      <c r="T23" s="361"/>
      <c r="U23" s="364"/>
      <c r="V23" s="367"/>
      <c r="W23" s="370"/>
      <c r="X23" s="361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72">
        <v>43586</v>
      </c>
    </row>
    <row r="6" spans="1:47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47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71" t="s">
        <v>9</v>
      </c>
    </row>
    <row r="8" spans="1:47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7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7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72">
        <v>43586</v>
      </c>
    </row>
    <row r="6" spans="1:47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47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71" t="s">
        <v>9</v>
      </c>
    </row>
    <row r="8" spans="1:47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7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7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72">
        <v>43586</v>
      </c>
    </row>
    <row r="6" spans="1:47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47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71" t="s">
        <v>9</v>
      </c>
    </row>
    <row r="8" spans="1:47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7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7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72">
        <v>43586</v>
      </c>
    </row>
    <row r="6" spans="1:46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46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71" t="s">
        <v>9</v>
      </c>
    </row>
    <row r="8" spans="1:46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7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7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14.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72">
        <v>43586</v>
      </c>
    </row>
    <row r="6" spans="1:46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46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71" t="s">
        <v>9</v>
      </c>
    </row>
    <row r="8" spans="1:46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7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7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14.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72">
        <v>43586</v>
      </c>
    </row>
    <row r="6" spans="1:46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46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71" t="s">
        <v>9</v>
      </c>
    </row>
    <row r="8" spans="1:46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7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7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42979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4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43009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4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18"/>
      <c r="B4" s="318"/>
      <c r="C4" s="318"/>
      <c r="D4" s="318"/>
      <c r="E4" s="318"/>
      <c r="F4" s="318"/>
      <c r="G4" s="318"/>
      <c r="H4" s="10" t="s">
        <v>27</v>
      </c>
      <c r="I4" s="10" t="s">
        <v>28</v>
      </c>
      <c r="J4" s="10" t="s">
        <v>27</v>
      </c>
      <c r="K4" s="11" t="s">
        <v>29</v>
      </c>
      <c r="L4" s="318"/>
      <c r="M4" s="318"/>
      <c r="N4" s="317"/>
      <c r="O4" s="317"/>
      <c r="P4" s="317"/>
      <c r="Q4" s="10" t="s">
        <v>2</v>
      </c>
      <c r="R4" s="11" t="s">
        <v>30</v>
      </c>
      <c r="S4" s="10" t="s">
        <v>2</v>
      </c>
      <c r="T4" s="11" t="s">
        <v>30</v>
      </c>
      <c r="U4" s="318"/>
      <c r="V4" s="317"/>
      <c r="W4" s="320"/>
      <c r="X4" s="372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376" t="s">
        <v>250</v>
      </c>
      <c r="B7" s="376" t="s">
        <v>258</v>
      </c>
      <c r="C7" s="376" t="s">
        <v>183</v>
      </c>
      <c r="D7" s="376">
        <v>119</v>
      </c>
      <c r="E7" s="378" t="s">
        <v>591</v>
      </c>
      <c r="F7" s="376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381">
        <v>0</v>
      </c>
      <c r="O7" s="381">
        <v>0</v>
      </c>
      <c r="P7" s="379">
        <f t="shared" si="0"/>
        <v>0</v>
      </c>
      <c r="Q7" s="382">
        <v>5</v>
      </c>
      <c r="R7" s="384">
        <v>120</v>
      </c>
      <c r="S7" s="382">
        <v>0</v>
      </c>
      <c r="T7" s="384">
        <v>0</v>
      </c>
      <c r="U7" s="379">
        <f t="shared" si="1"/>
        <v>600</v>
      </c>
      <c r="V7" s="379">
        <f t="shared" si="2"/>
        <v>600</v>
      </c>
      <c r="W7" s="379">
        <f t="shared" si="3"/>
        <v>600</v>
      </c>
      <c r="X7" s="382"/>
    </row>
    <row r="8" spans="1:24" ht="14.5" x14ac:dyDescent="0.3">
      <c r="A8" s="377"/>
      <c r="B8" s="377"/>
      <c r="C8" s="377"/>
      <c r="D8" s="377"/>
      <c r="E8" s="378"/>
      <c r="F8" s="377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381"/>
      <c r="O8" s="381"/>
      <c r="P8" s="380"/>
      <c r="Q8" s="383"/>
      <c r="R8" s="385"/>
      <c r="S8" s="383"/>
      <c r="T8" s="385"/>
      <c r="U8" s="380"/>
      <c r="V8" s="380"/>
      <c r="W8" s="380"/>
      <c r="X8" s="383"/>
    </row>
    <row r="9" spans="1:24" ht="14.5" x14ac:dyDescent="0.3">
      <c r="A9" s="376" t="s">
        <v>250</v>
      </c>
      <c r="B9" s="376" t="s">
        <v>212</v>
      </c>
      <c r="C9" s="386" t="s">
        <v>270</v>
      </c>
      <c r="D9" s="376">
        <v>158</v>
      </c>
      <c r="E9" s="378" t="s">
        <v>592</v>
      </c>
      <c r="F9" s="386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381">
        <v>0</v>
      </c>
      <c r="O9" s="381">
        <v>0</v>
      </c>
      <c r="P9" s="379">
        <f t="shared" ref="P9" si="4">SUM(N9:O9)</f>
        <v>0</v>
      </c>
      <c r="Q9" s="382">
        <v>5</v>
      </c>
      <c r="R9" s="384">
        <v>120</v>
      </c>
      <c r="S9" s="382">
        <v>0</v>
      </c>
      <c r="T9" s="384">
        <v>0</v>
      </c>
      <c r="U9" s="379">
        <f t="shared" ref="U9" si="5">(Q9*R9)+(S9*T9)</f>
        <v>600</v>
      </c>
      <c r="V9" s="379">
        <f t="shared" ref="V9" si="6">U9+P9</f>
        <v>600</v>
      </c>
      <c r="W9" s="379">
        <f t="shared" ref="W9" si="7">V9</f>
        <v>600</v>
      </c>
      <c r="X9" s="382"/>
    </row>
    <row r="10" spans="1:24" ht="14.5" x14ac:dyDescent="0.3">
      <c r="A10" s="377"/>
      <c r="B10" s="377"/>
      <c r="C10" s="377"/>
      <c r="D10" s="377"/>
      <c r="E10" s="378"/>
      <c r="F10" s="377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381"/>
      <c r="O10" s="381"/>
      <c r="P10" s="380"/>
      <c r="Q10" s="383"/>
      <c r="R10" s="385"/>
      <c r="S10" s="383"/>
      <c r="T10" s="385"/>
      <c r="U10" s="380"/>
      <c r="V10" s="380"/>
      <c r="W10" s="380"/>
      <c r="X10" s="38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43009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4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43009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4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389" t="s">
        <v>372</v>
      </c>
      <c r="B10" s="389" t="s">
        <v>238</v>
      </c>
      <c r="C10" s="389" t="s">
        <v>135</v>
      </c>
      <c r="D10" s="335">
        <v>230</v>
      </c>
      <c r="E10" s="392" t="s">
        <v>152</v>
      </c>
      <c r="F10" s="389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387">
        <v>45011</v>
      </c>
      <c r="M10" s="387">
        <v>45013</v>
      </c>
      <c r="N10" s="384">
        <f>3156.22/2</f>
        <v>1578.11</v>
      </c>
      <c r="O10" s="384">
        <f>3156.22/2</f>
        <v>1578.11</v>
      </c>
      <c r="P10" s="384">
        <f t="shared" si="1"/>
        <v>3156.22</v>
      </c>
      <c r="Q10" s="382">
        <v>7</v>
      </c>
      <c r="R10" s="384">
        <v>120</v>
      </c>
      <c r="S10" s="382">
        <v>0</v>
      </c>
      <c r="T10" s="384">
        <v>0</v>
      </c>
      <c r="U10" s="379">
        <f t="shared" si="2"/>
        <v>840</v>
      </c>
      <c r="V10" s="379">
        <f>P10+U10</f>
        <v>3996.22</v>
      </c>
      <c r="W10" s="379">
        <f>V10</f>
        <v>3996.22</v>
      </c>
      <c r="X10" s="393"/>
    </row>
    <row r="11" spans="1:24" s="119" customFormat="1" ht="14.5" x14ac:dyDescent="0.3">
      <c r="A11" s="390"/>
      <c r="B11" s="390"/>
      <c r="C11" s="390"/>
      <c r="D11" s="335"/>
      <c r="E11" s="392"/>
      <c r="F11" s="391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388"/>
      <c r="M11" s="388"/>
      <c r="N11" s="385"/>
      <c r="O11" s="385"/>
      <c r="P11" s="385"/>
      <c r="Q11" s="383"/>
      <c r="R11" s="385"/>
      <c r="S11" s="383"/>
      <c r="T11" s="385"/>
      <c r="U11" s="380"/>
      <c r="V11" s="380"/>
      <c r="W11" s="380"/>
      <c r="X11" s="391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394" t="s">
        <v>250</v>
      </c>
      <c r="B11" s="394" t="s">
        <v>250</v>
      </c>
      <c r="C11" s="395" t="s">
        <v>378</v>
      </c>
      <c r="D11" s="396"/>
      <c r="E11" s="393" t="s">
        <v>55</v>
      </c>
      <c r="F11" s="401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384">
        <f>8486.12/2</f>
        <v>4243.0600000000004</v>
      </c>
      <c r="O11" s="384">
        <f>8486.12/2</f>
        <v>4243.0600000000004</v>
      </c>
      <c r="P11" s="384">
        <f t="shared" si="0"/>
        <v>8486.1200000000008</v>
      </c>
      <c r="Q11" s="404">
        <v>0</v>
      </c>
      <c r="R11" s="384">
        <v>0</v>
      </c>
      <c r="S11" s="404">
        <v>0</v>
      </c>
      <c r="T11" s="384">
        <v>0</v>
      </c>
      <c r="U11" s="404">
        <v>0</v>
      </c>
      <c r="V11" s="379">
        <f t="shared" ref="V11:V14" si="4">P11+U11</f>
        <v>8486.1200000000008</v>
      </c>
      <c r="W11" s="379">
        <f t="shared" ref="W11:W14" si="5">V11</f>
        <v>8486.1200000000008</v>
      </c>
      <c r="X11" s="378"/>
    </row>
    <row r="12" spans="1:24" ht="14.5" x14ac:dyDescent="0.3">
      <c r="A12" s="394"/>
      <c r="B12" s="394"/>
      <c r="C12" s="395"/>
      <c r="D12" s="397"/>
      <c r="E12" s="399"/>
      <c r="F12" s="402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400"/>
      <c r="O12" s="400"/>
      <c r="P12" s="400"/>
      <c r="Q12" s="404"/>
      <c r="R12" s="400"/>
      <c r="S12" s="404"/>
      <c r="T12" s="400"/>
      <c r="U12" s="404"/>
      <c r="V12" s="405"/>
      <c r="W12" s="405"/>
      <c r="X12" s="378"/>
    </row>
    <row r="13" spans="1:24" ht="14.5" x14ac:dyDescent="0.3">
      <c r="A13" s="394"/>
      <c r="B13" s="394"/>
      <c r="C13" s="395"/>
      <c r="D13" s="398"/>
      <c r="E13" s="391"/>
      <c r="F13" s="403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385"/>
      <c r="O13" s="385"/>
      <c r="P13" s="385"/>
      <c r="Q13" s="404"/>
      <c r="R13" s="385"/>
      <c r="S13" s="404"/>
      <c r="T13" s="385"/>
      <c r="U13" s="404"/>
      <c r="V13" s="380"/>
      <c r="W13" s="380"/>
      <c r="X13" s="378"/>
    </row>
    <row r="14" spans="1:24" ht="14.5" x14ac:dyDescent="0.3">
      <c r="A14" s="389" t="s">
        <v>372</v>
      </c>
      <c r="B14" s="407" t="s">
        <v>372</v>
      </c>
      <c r="C14" s="395" t="s">
        <v>75</v>
      </c>
      <c r="D14" s="396"/>
      <c r="E14" s="407" t="s">
        <v>88</v>
      </c>
      <c r="F14" s="401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384">
        <f>8375.42/2</f>
        <v>4187.71</v>
      </c>
      <c r="O14" s="384">
        <f>8375.42/2</f>
        <v>4187.71</v>
      </c>
      <c r="P14" s="384">
        <f>SUM(N14:O16)</f>
        <v>8375.42</v>
      </c>
      <c r="Q14" s="404">
        <v>0</v>
      </c>
      <c r="R14" s="384">
        <v>0</v>
      </c>
      <c r="S14" s="404">
        <v>0</v>
      </c>
      <c r="T14" s="384">
        <v>0</v>
      </c>
      <c r="U14" s="404">
        <v>0</v>
      </c>
      <c r="V14" s="379">
        <f t="shared" si="4"/>
        <v>8375.42</v>
      </c>
      <c r="W14" s="379">
        <f t="shared" si="5"/>
        <v>8375.42</v>
      </c>
      <c r="X14" s="378"/>
    </row>
    <row r="15" spans="1:24" ht="14.5" x14ac:dyDescent="0.3">
      <c r="A15" s="406"/>
      <c r="B15" s="408"/>
      <c r="C15" s="395"/>
      <c r="D15" s="397"/>
      <c r="E15" s="408"/>
      <c r="F15" s="402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400"/>
      <c r="O15" s="400"/>
      <c r="P15" s="400"/>
      <c r="Q15" s="404"/>
      <c r="R15" s="400"/>
      <c r="S15" s="404"/>
      <c r="T15" s="400"/>
      <c r="U15" s="404"/>
      <c r="V15" s="405"/>
      <c r="W15" s="405"/>
      <c r="X15" s="378"/>
    </row>
    <row r="16" spans="1:24" ht="14.5" x14ac:dyDescent="0.3">
      <c r="A16" s="390"/>
      <c r="B16" s="409"/>
      <c r="C16" s="395"/>
      <c r="D16" s="398"/>
      <c r="E16" s="409"/>
      <c r="F16" s="403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385"/>
      <c r="O16" s="385"/>
      <c r="P16" s="385"/>
      <c r="Q16" s="404"/>
      <c r="R16" s="385"/>
      <c r="S16" s="404"/>
      <c r="T16" s="385"/>
      <c r="U16" s="404"/>
      <c r="V16" s="380"/>
      <c r="W16" s="380"/>
      <c r="X16" s="378"/>
    </row>
    <row r="17" spans="1:24" ht="14.5" x14ac:dyDescent="0.3">
      <c r="A17" s="389" t="s">
        <v>229</v>
      </c>
      <c r="B17" s="407" t="s">
        <v>229</v>
      </c>
      <c r="C17" s="395" t="s">
        <v>698</v>
      </c>
      <c r="D17" s="396"/>
      <c r="E17" s="407" t="s">
        <v>561</v>
      </c>
      <c r="F17" s="401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384">
        <f>8219.66/2</f>
        <v>4109.83</v>
      </c>
      <c r="O17" s="384">
        <f>8219.66/2</f>
        <v>4109.83</v>
      </c>
      <c r="P17" s="384">
        <f>SUM(N17:O19)</f>
        <v>8219.66</v>
      </c>
      <c r="Q17" s="404">
        <v>0</v>
      </c>
      <c r="R17" s="384">
        <v>0</v>
      </c>
      <c r="S17" s="404">
        <v>0</v>
      </c>
      <c r="T17" s="384">
        <v>0</v>
      </c>
      <c r="U17" s="404">
        <v>0</v>
      </c>
      <c r="V17" s="379">
        <f t="shared" ref="V17" si="6">P17+U17</f>
        <v>8219.66</v>
      </c>
      <c r="W17" s="379">
        <f t="shared" ref="W17" si="7">V17</f>
        <v>8219.66</v>
      </c>
      <c r="X17" s="378"/>
    </row>
    <row r="18" spans="1:24" ht="14.5" x14ac:dyDescent="0.3">
      <c r="A18" s="406"/>
      <c r="B18" s="408"/>
      <c r="C18" s="395"/>
      <c r="D18" s="397"/>
      <c r="E18" s="408"/>
      <c r="F18" s="402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400"/>
      <c r="O18" s="400"/>
      <c r="P18" s="400"/>
      <c r="Q18" s="404"/>
      <c r="R18" s="400"/>
      <c r="S18" s="404"/>
      <c r="T18" s="400"/>
      <c r="U18" s="404"/>
      <c r="V18" s="405"/>
      <c r="W18" s="405"/>
      <c r="X18" s="378"/>
    </row>
    <row r="19" spans="1:24" ht="14.5" x14ac:dyDescent="0.3">
      <c r="A19" s="390"/>
      <c r="B19" s="409"/>
      <c r="C19" s="395"/>
      <c r="D19" s="398"/>
      <c r="E19" s="409"/>
      <c r="F19" s="403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385"/>
      <c r="O19" s="385"/>
      <c r="P19" s="385"/>
      <c r="Q19" s="404"/>
      <c r="R19" s="385"/>
      <c r="S19" s="404"/>
      <c r="T19" s="385"/>
      <c r="U19" s="404"/>
      <c r="V19" s="380"/>
      <c r="W19" s="380"/>
      <c r="X19" s="378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413" t="s">
        <v>372</v>
      </c>
      <c r="B5" s="413" t="s">
        <v>372</v>
      </c>
      <c r="C5" s="410" t="s">
        <v>75</v>
      </c>
      <c r="D5" s="410">
        <v>0</v>
      </c>
      <c r="E5" s="412" t="s">
        <v>88</v>
      </c>
      <c r="F5" s="413" t="s">
        <v>722</v>
      </c>
      <c r="G5" s="410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387">
        <v>45110</v>
      </c>
      <c r="M5" s="387">
        <v>45111</v>
      </c>
      <c r="N5" s="384">
        <f>3242.09/2</f>
        <v>1621.0450000000001</v>
      </c>
      <c r="O5" s="384">
        <f>3242.09/2</f>
        <v>1621.0450000000001</v>
      </c>
      <c r="P5" s="384">
        <f t="shared" ref="P5:P13" si="0">SUM(N5:O5)</f>
        <v>3242.09</v>
      </c>
      <c r="Q5" s="410">
        <v>0</v>
      </c>
      <c r="R5" s="410">
        <v>0</v>
      </c>
      <c r="S5" s="410">
        <v>0</v>
      </c>
      <c r="T5" s="410">
        <v>0</v>
      </c>
      <c r="U5" s="410">
        <f t="shared" ref="U5:U15" si="1">Q5*R5+S5*T5</f>
        <v>0</v>
      </c>
      <c r="V5" s="379">
        <f t="shared" ref="V5:V13" si="2">P5+U5</f>
        <v>3242.09</v>
      </c>
      <c r="W5" s="379">
        <f t="shared" ref="W5:W13" si="3">V5</f>
        <v>3242.09</v>
      </c>
      <c r="X5" s="410"/>
    </row>
    <row r="6" spans="1:24" s="119" customFormat="1" ht="14.5" x14ac:dyDescent="0.3">
      <c r="A6" s="411"/>
      <c r="B6" s="411"/>
      <c r="C6" s="411"/>
      <c r="D6" s="411"/>
      <c r="E6" s="411"/>
      <c r="F6" s="411"/>
      <c r="G6" s="411"/>
      <c r="H6" s="128" t="s">
        <v>38</v>
      </c>
      <c r="I6" s="128" t="s">
        <v>39</v>
      </c>
      <c r="J6" s="133" t="s">
        <v>32</v>
      </c>
      <c r="K6" s="133" t="s">
        <v>33</v>
      </c>
      <c r="L6" s="388"/>
      <c r="M6" s="388"/>
      <c r="N6" s="385"/>
      <c r="O6" s="385"/>
      <c r="P6" s="385"/>
      <c r="Q6" s="411"/>
      <c r="R6" s="411"/>
      <c r="S6" s="411"/>
      <c r="T6" s="411"/>
      <c r="U6" s="411"/>
      <c r="V6" s="380"/>
      <c r="W6" s="380"/>
      <c r="X6" s="411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413" t="s">
        <v>229</v>
      </c>
      <c r="B13" s="413" t="s">
        <v>229</v>
      </c>
      <c r="C13" s="389" t="s">
        <v>698</v>
      </c>
      <c r="D13" s="389">
        <v>0</v>
      </c>
      <c r="E13" s="413" t="s">
        <v>561</v>
      </c>
      <c r="F13" s="413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14">
        <v>45138</v>
      </c>
      <c r="M13" s="414">
        <v>45142</v>
      </c>
      <c r="N13" s="384">
        <f>5571.04/3</f>
        <v>1857.0133333333333</v>
      </c>
      <c r="O13" s="384">
        <f>5571.04/3</f>
        <v>1857.0133333333333</v>
      </c>
      <c r="P13" s="384">
        <f t="shared" si="0"/>
        <v>3714.0266666666666</v>
      </c>
      <c r="Q13" s="389">
        <v>0</v>
      </c>
      <c r="R13" s="389">
        <v>0</v>
      </c>
      <c r="S13" s="389">
        <v>0</v>
      </c>
      <c r="T13" s="389">
        <v>0</v>
      </c>
      <c r="U13" s="389">
        <f t="shared" si="1"/>
        <v>0</v>
      </c>
      <c r="V13" s="379">
        <f t="shared" si="2"/>
        <v>3714.0266666666666</v>
      </c>
      <c r="W13" s="379">
        <f t="shared" si="3"/>
        <v>3714.0266666666666</v>
      </c>
      <c r="X13" s="389"/>
    </row>
    <row r="14" spans="1:24" s="119" customFormat="1" ht="14.5" x14ac:dyDescent="0.3">
      <c r="A14" s="406"/>
      <c r="B14" s="406"/>
      <c r="C14" s="406"/>
      <c r="D14" s="406"/>
      <c r="E14" s="406"/>
      <c r="F14" s="406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406"/>
      <c r="M14" s="406"/>
      <c r="N14" s="400"/>
      <c r="O14" s="400"/>
      <c r="P14" s="400"/>
      <c r="Q14" s="406"/>
      <c r="R14" s="406"/>
      <c r="S14" s="406">
        <v>0</v>
      </c>
      <c r="T14" s="406">
        <v>0</v>
      </c>
      <c r="U14" s="406">
        <f t="shared" si="1"/>
        <v>0</v>
      </c>
      <c r="V14" s="405"/>
      <c r="W14" s="405"/>
      <c r="X14" s="406"/>
    </row>
    <row r="15" spans="1:24" s="119" customFormat="1" ht="14.5" x14ac:dyDescent="0.3">
      <c r="A15" s="390"/>
      <c r="B15" s="390"/>
      <c r="C15" s="390"/>
      <c r="D15" s="390"/>
      <c r="E15" s="390"/>
      <c r="F15" s="390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390"/>
      <c r="M15" s="390"/>
      <c r="N15" s="385"/>
      <c r="O15" s="385"/>
      <c r="P15" s="385"/>
      <c r="Q15" s="390"/>
      <c r="R15" s="390"/>
      <c r="S15" s="390">
        <v>0</v>
      </c>
      <c r="T15" s="390">
        <v>0</v>
      </c>
      <c r="U15" s="390">
        <f t="shared" si="1"/>
        <v>0</v>
      </c>
      <c r="V15" s="380"/>
      <c r="W15" s="380"/>
      <c r="X15" s="390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43101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4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389" t="s">
        <v>229</v>
      </c>
      <c r="B20" s="407" t="s">
        <v>229</v>
      </c>
      <c r="C20" s="415" t="s">
        <v>698</v>
      </c>
      <c r="D20" s="396">
        <v>0</v>
      </c>
      <c r="E20" s="407" t="s">
        <v>561</v>
      </c>
      <c r="F20" s="401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384">
        <f>(1185.19+2838.3)/3</f>
        <v>1341.1633333333334</v>
      </c>
      <c r="O20" s="384">
        <f>(1185.19+2838.3)/3</f>
        <v>1341.1633333333334</v>
      </c>
      <c r="P20" s="384">
        <f>SUM(N20:O22)</f>
        <v>2682.3266666666668</v>
      </c>
      <c r="Q20" s="404">
        <v>0</v>
      </c>
      <c r="R20" s="384">
        <v>0</v>
      </c>
      <c r="S20" s="404">
        <v>0</v>
      </c>
      <c r="T20" s="384">
        <v>0</v>
      </c>
      <c r="U20" s="404">
        <v>0</v>
      </c>
      <c r="V20" s="379">
        <f t="shared" si="25"/>
        <v>2682.3266666666668</v>
      </c>
      <c r="W20" s="379">
        <f t="shared" si="26"/>
        <v>2682.3266666666668</v>
      </c>
      <c r="X20" s="378"/>
    </row>
    <row r="21" spans="1:24" ht="14.5" x14ac:dyDescent="0.3">
      <c r="A21" s="406"/>
      <c r="B21" s="408"/>
      <c r="C21" s="395"/>
      <c r="D21" s="397"/>
      <c r="E21" s="408"/>
      <c r="F21" s="402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400"/>
      <c r="O21" s="400"/>
      <c r="P21" s="400"/>
      <c r="Q21" s="404"/>
      <c r="R21" s="400"/>
      <c r="S21" s="404"/>
      <c r="T21" s="400"/>
      <c r="U21" s="404"/>
      <c r="V21" s="405"/>
      <c r="W21" s="405"/>
      <c r="X21" s="378"/>
    </row>
    <row r="22" spans="1:24" ht="14.5" x14ac:dyDescent="0.3">
      <c r="A22" s="390"/>
      <c r="B22" s="409"/>
      <c r="C22" s="395"/>
      <c r="D22" s="398"/>
      <c r="E22" s="409"/>
      <c r="F22" s="403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385"/>
      <c r="O22" s="385"/>
      <c r="P22" s="385"/>
      <c r="Q22" s="404"/>
      <c r="R22" s="385"/>
      <c r="S22" s="404"/>
      <c r="T22" s="385"/>
      <c r="U22" s="404"/>
      <c r="V22" s="380"/>
      <c r="W22" s="380"/>
      <c r="X22" s="378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4" sqref="A24:E2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43160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7" sqref="A7:B7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4" x14ac:dyDescent="0.3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20"/>
      <c r="J2" s="320"/>
      <c r="K2" s="320"/>
      <c r="L2" s="320"/>
      <c r="M2" s="320"/>
      <c r="N2" s="320" t="s">
        <v>7</v>
      </c>
      <c r="O2" s="320"/>
      <c r="P2" s="320"/>
      <c r="Q2" s="320" t="s">
        <v>1</v>
      </c>
      <c r="R2" s="320"/>
      <c r="S2" s="320"/>
      <c r="T2" s="320"/>
      <c r="U2" s="320"/>
      <c r="V2" s="320"/>
      <c r="W2" s="320" t="s">
        <v>8</v>
      </c>
      <c r="X2" s="371" t="s">
        <v>9</v>
      </c>
    </row>
    <row r="3" spans="1:24" x14ac:dyDescent="0.3">
      <c r="A3" s="318" t="s">
        <v>10</v>
      </c>
      <c r="B3" s="318" t="s">
        <v>11</v>
      </c>
      <c r="C3" s="318" t="s">
        <v>12</v>
      </c>
      <c r="D3" s="318" t="s">
        <v>13</v>
      </c>
      <c r="E3" s="318" t="s">
        <v>14</v>
      </c>
      <c r="F3" s="318" t="s">
        <v>15</v>
      </c>
      <c r="G3" s="318" t="s">
        <v>16</v>
      </c>
      <c r="H3" s="318" t="s">
        <v>17</v>
      </c>
      <c r="I3" s="318"/>
      <c r="J3" s="317" t="s">
        <v>18</v>
      </c>
      <c r="K3" s="317"/>
      <c r="L3" s="318" t="s">
        <v>19</v>
      </c>
      <c r="M3" s="318" t="s">
        <v>20</v>
      </c>
      <c r="N3" s="317" t="s">
        <v>21</v>
      </c>
      <c r="O3" s="317" t="s">
        <v>22</v>
      </c>
      <c r="P3" s="317" t="s">
        <v>23</v>
      </c>
      <c r="Q3" s="317" t="s">
        <v>24</v>
      </c>
      <c r="R3" s="317"/>
      <c r="S3" s="317" t="s">
        <v>25</v>
      </c>
      <c r="T3" s="317"/>
      <c r="U3" s="318" t="s">
        <v>26</v>
      </c>
      <c r="V3" s="317" t="s">
        <v>23</v>
      </c>
      <c r="W3" s="320"/>
      <c r="X3" s="371"/>
    </row>
    <row r="4" spans="1:24" x14ac:dyDescent="0.3">
      <c r="A4" s="374"/>
      <c r="B4" s="374"/>
      <c r="C4" s="374"/>
      <c r="D4" s="374"/>
      <c r="E4" s="374"/>
      <c r="F4" s="374"/>
      <c r="G4" s="374"/>
      <c r="H4" s="10" t="s">
        <v>27</v>
      </c>
      <c r="I4" s="10" t="s">
        <v>28</v>
      </c>
      <c r="J4" s="10" t="s">
        <v>27</v>
      </c>
      <c r="K4" s="11" t="s">
        <v>29</v>
      </c>
      <c r="L4" s="374"/>
      <c r="M4" s="374"/>
      <c r="N4" s="375"/>
      <c r="O4" s="375"/>
      <c r="P4" s="375"/>
      <c r="Q4" s="10" t="s">
        <v>2</v>
      </c>
      <c r="R4" s="11" t="s">
        <v>30</v>
      </c>
      <c r="S4" s="10" t="s">
        <v>2</v>
      </c>
      <c r="T4" s="11" t="s">
        <v>30</v>
      </c>
      <c r="U4" s="374"/>
      <c r="V4" s="375"/>
      <c r="W4" s="373"/>
      <c r="X4" s="372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14.5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394" t="s">
        <v>229</v>
      </c>
      <c r="B8" s="394" t="s">
        <v>229</v>
      </c>
      <c r="C8" s="419" t="s">
        <v>698</v>
      </c>
      <c r="D8" s="396">
        <v>0</v>
      </c>
      <c r="E8" s="420" t="s">
        <v>561</v>
      </c>
      <c r="F8" s="417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82">
        <v>0</v>
      </c>
      <c r="R8" s="384">
        <v>120</v>
      </c>
      <c r="S8" s="382">
        <v>0</v>
      </c>
      <c r="T8" s="384">
        <v>0</v>
      </c>
      <c r="U8" s="379">
        <f t="shared" si="1"/>
        <v>0</v>
      </c>
      <c r="V8" s="379">
        <f t="shared" si="2"/>
        <v>2015.83</v>
      </c>
      <c r="W8" s="379">
        <f t="shared" si="3"/>
        <v>2015.83</v>
      </c>
      <c r="X8" s="382"/>
    </row>
    <row r="9" spans="1:24" s="119" customFormat="1" ht="14.5" x14ac:dyDescent="0.3">
      <c r="A9" s="394"/>
      <c r="B9" s="394"/>
      <c r="C9" s="419"/>
      <c r="D9" s="397"/>
      <c r="E9" s="421"/>
      <c r="F9" s="418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16"/>
      <c r="R9" s="400"/>
      <c r="S9" s="416"/>
      <c r="T9" s="400"/>
      <c r="U9" s="405"/>
      <c r="V9" s="405"/>
      <c r="W9" s="405"/>
      <c r="X9" s="416"/>
    </row>
    <row r="10" spans="1:24" ht="14.5" x14ac:dyDescent="0.3">
      <c r="A10" s="394"/>
      <c r="B10" s="394"/>
      <c r="C10" s="419"/>
      <c r="D10" s="398"/>
      <c r="E10" s="422"/>
      <c r="F10" s="418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83"/>
      <c r="R10" s="385"/>
      <c r="S10" s="383"/>
      <c r="T10" s="385"/>
      <c r="U10" s="380"/>
      <c r="V10" s="380"/>
      <c r="W10" s="380"/>
      <c r="X10" s="383"/>
    </row>
  </sheetData>
  <mergeCells count="40"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A47" sqref="A47:B47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1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1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1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56" t="s">
        <v>279</v>
      </c>
      <c r="B8" s="452" t="s">
        <v>279</v>
      </c>
      <c r="C8" s="452" t="s">
        <v>819</v>
      </c>
      <c r="D8" s="454">
        <v>0</v>
      </c>
      <c r="E8" s="450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38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53"/>
      <c r="B9" s="453"/>
      <c r="C9" s="453"/>
      <c r="D9" s="455"/>
      <c r="E9" s="450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40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41" t="s">
        <v>250</v>
      </c>
      <c r="B10" s="441" t="s">
        <v>250</v>
      </c>
      <c r="C10" s="452" t="s">
        <v>378</v>
      </c>
      <c r="D10" s="454">
        <v>0</v>
      </c>
      <c r="E10" s="444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38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42"/>
      <c r="B11" s="442"/>
      <c r="C11" s="453"/>
      <c r="D11" s="455"/>
      <c r="E11" s="446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40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47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49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41" t="s">
        <v>229</v>
      </c>
      <c r="B22" s="441" t="s">
        <v>229</v>
      </c>
      <c r="C22" s="438" t="s">
        <v>858</v>
      </c>
      <c r="D22" s="447">
        <v>0</v>
      </c>
      <c r="E22" s="444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51"/>
      <c r="B23" s="451"/>
      <c r="C23" s="439"/>
      <c r="D23" s="448"/>
      <c r="E23" s="445"/>
      <c r="F23" s="438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51"/>
      <c r="B24" s="451"/>
      <c r="C24" s="439"/>
      <c r="D24" s="448"/>
      <c r="E24" s="445"/>
      <c r="F24" s="439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42"/>
      <c r="B25" s="442"/>
      <c r="C25" s="440"/>
      <c r="D25" s="449"/>
      <c r="E25" s="446"/>
      <c r="F25" s="440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431" t="s">
        <v>279</v>
      </c>
      <c r="B30" s="431" t="s">
        <v>903</v>
      </c>
      <c r="C30" s="431" t="s">
        <v>135</v>
      </c>
      <c r="D30" s="382">
        <v>230</v>
      </c>
      <c r="E30" s="434" t="s">
        <v>411</v>
      </c>
      <c r="F30" s="431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432"/>
      <c r="B31" s="432"/>
      <c r="C31" s="432"/>
      <c r="D31" s="416"/>
      <c r="E31" s="435"/>
      <c r="F31" s="432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433"/>
      <c r="B32" s="433"/>
      <c r="C32" s="433"/>
      <c r="D32" s="383"/>
      <c r="E32" s="436"/>
      <c r="F32" s="433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38" t="s">
        <v>279</v>
      </c>
      <c r="B33" s="438" t="s">
        <v>279</v>
      </c>
      <c r="C33" s="438" t="s">
        <v>819</v>
      </c>
      <c r="D33" s="447">
        <v>0</v>
      </c>
      <c r="E33" s="444" t="s">
        <v>897</v>
      </c>
      <c r="F33" s="438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39"/>
      <c r="B34" s="439"/>
      <c r="C34" s="439"/>
      <c r="D34" s="448"/>
      <c r="E34" s="445"/>
      <c r="F34" s="439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39"/>
      <c r="B35" s="439"/>
      <c r="C35" s="439"/>
      <c r="D35" s="448"/>
      <c r="E35" s="445"/>
      <c r="F35" s="439"/>
      <c r="G35" s="460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40"/>
      <c r="B36" s="440"/>
      <c r="C36" s="440"/>
      <c r="D36" s="449"/>
      <c r="E36" s="446"/>
      <c r="F36" s="440"/>
      <c r="G36" s="461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41" t="s">
        <v>250</v>
      </c>
      <c r="B37" s="441" t="s">
        <v>250</v>
      </c>
      <c r="C37" s="438" t="s">
        <v>378</v>
      </c>
      <c r="D37" s="447">
        <v>0</v>
      </c>
      <c r="E37" s="450" t="s">
        <v>896</v>
      </c>
      <c r="F37" s="443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42"/>
      <c r="B38" s="442"/>
      <c r="C38" s="440"/>
      <c r="D38" s="449"/>
      <c r="E38" s="450"/>
      <c r="F38" s="443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431" t="s">
        <v>279</v>
      </c>
      <c r="B51" s="431" t="s">
        <v>903</v>
      </c>
      <c r="C51" s="431" t="s">
        <v>135</v>
      </c>
      <c r="D51" s="382">
        <v>230</v>
      </c>
      <c r="E51" s="434" t="s">
        <v>411</v>
      </c>
      <c r="F51" s="431" t="s">
        <v>884</v>
      </c>
      <c r="G51" s="376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23">
        <f>(J54-I51)+1</f>
        <v>4</v>
      </c>
      <c r="O51" s="426">
        <v>120</v>
      </c>
      <c r="P51" s="94">
        <v>0</v>
      </c>
      <c r="Q51" s="170">
        <v>0</v>
      </c>
      <c r="R51" s="379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29" t="s">
        <v>891</v>
      </c>
    </row>
    <row r="52" spans="1:21" x14ac:dyDescent="0.3">
      <c r="A52" s="432"/>
      <c r="B52" s="432"/>
      <c r="C52" s="432"/>
      <c r="D52" s="416"/>
      <c r="E52" s="435"/>
      <c r="F52" s="432"/>
      <c r="G52" s="437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24"/>
      <c r="O52" s="427"/>
      <c r="P52" s="94">
        <v>0</v>
      </c>
      <c r="Q52" s="170">
        <v>0</v>
      </c>
      <c r="R52" s="405"/>
      <c r="S52" s="171" t="s">
        <v>74</v>
      </c>
      <c r="T52" s="171" t="s">
        <v>74</v>
      </c>
      <c r="U52" s="430"/>
    </row>
    <row r="53" spans="1:21" x14ac:dyDescent="0.35">
      <c r="A53" s="432"/>
      <c r="B53" s="432"/>
      <c r="C53" s="432"/>
      <c r="D53" s="416"/>
      <c r="E53" s="435"/>
      <c r="F53" s="432"/>
      <c r="G53" s="437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24"/>
      <c r="O53" s="427"/>
      <c r="P53" s="94">
        <v>0</v>
      </c>
      <c r="Q53" s="170">
        <v>0</v>
      </c>
      <c r="R53" s="405"/>
      <c r="S53" s="171" t="s">
        <v>74</v>
      </c>
      <c r="T53" s="171" t="s">
        <v>74</v>
      </c>
      <c r="U53" s="168" t="s">
        <v>938</v>
      </c>
    </row>
    <row r="54" spans="1:21" x14ac:dyDescent="0.35">
      <c r="A54" s="433"/>
      <c r="B54" s="433"/>
      <c r="C54" s="433"/>
      <c r="D54" s="383"/>
      <c r="E54" s="436"/>
      <c r="F54" s="433"/>
      <c r="G54" s="377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25"/>
      <c r="O54" s="428"/>
      <c r="P54" s="94">
        <v>0</v>
      </c>
      <c r="Q54" s="170">
        <v>0</v>
      </c>
      <c r="R54" s="380"/>
      <c r="S54" s="171"/>
      <c r="T54" s="171"/>
      <c r="U54" s="168" t="s">
        <v>939</v>
      </c>
    </row>
  </sheetData>
  <mergeCells count="74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F37:F38"/>
    <mergeCell ref="F33:F36"/>
    <mergeCell ref="E33:E36"/>
    <mergeCell ref="D33:D36"/>
    <mergeCell ref="C33:C36"/>
    <mergeCell ref="D37:D38"/>
    <mergeCell ref="E37:E38"/>
    <mergeCell ref="B33:B36"/>
    <mergeCell ref="A33:A36"/>
    <mergeCell ref="A37:A38"/>
    <mergeCell ref="B37:B38"/>
    <mergeCell ref="C37:C38"/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</mergeCells>
  <phoneticPr fontId="7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A12" zoomScale="90" zoomScaleNormal="90" workbookViewId="0">
      <selection activeCell="B17" sqref="B17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2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2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2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389" t="s">
        <v>229</v>
      </c>
      <c r="B7" s="389" t="s">
        <v>229</v>
      </c>
      <c r="C7" s="485" t="s">
        <v>858</v>
      </c>
      <c r="D7" s="487">
        <v>0</v>
      </c>
      <c r="E7" s="434" t="s">
        <v>90</v>
      </c>
      <c r="F7" s="489" t="s">
        <v>911</v>
      </c>
      <c r="G7" s="480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3">
      <c r="A8" s="390"/>
      <c r="B8" s="390"/>
      <c r="C8" s="486"/>
      <c r="D8" s="488"/>
      <c r="E8" s="436"/>
      <c r="F8" s="490"/>
      <c r="G8" s="377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3">
      <c r="A9" s="389" t="s">
        <v>229</v>
      </c>
      <c r="B9" s="389" t="s">
        <v>229</v>
      </c>
      <c r="C9" s="485" t="s">
        <v>858</v>
      </c>
      <c r="D9" s="487">
        <v>0</v>
      </c>
      <c r="E9" s="434" t="s">
        <v>90</v>
      </c>
      <c r="F9" s="481" t="s">
        <v>916</v>
      </c>
      <c r="G9" s="76" t="s">
        <v>31</v>
      </c>
      <c r="H9" s="194" t="s">
        <v>914</v>
      </c>
      <c r="I9" s="264">
        <v>45551</v>
      </c>
      <c r="J9" s="194"/>
      <c r="K9" s="483">
        <f t="shared" ref="K9:K21" si="3">M9/2</f>
        <v>1559</v>
      </c>
      <c r="L9" s="483">
        <f t="shared" ref="L9:L21" si="4">M9/2</f>
        <v>1559</v>
      </c>
      <c r="M9" s="483">
        <v>3118</v>
      </c>
      <c r="N9" s="431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31"/>
      <c r="V9" s="94"/>
    </row>
    <row r="10" spans="1:22" s="119" customFormat="1" x14ac:dyDescent="0.3">
      <c r="A10" s="390"/>
      <c r="B10" s="390"/>
      <c r="C10" s="486"/>
      <c r="D10" s="488"/>
      <c r="E10" s="436"/>
      <c r="F10" s="482"/>
      <c r="G10" s="76" t="s">
        <v>31</v>
      </c>
      <c r="H10" s="194" t="s">
        <v>915</v>
      </c>
      <c r="I10" s="264"/>
      <c r="J10" s="264">
        <v>45553</v>
      </c>
      <c r="K10" s="484"/>
      <c r="L10" s="484"/>
      <c r="M10" s="484"/>
      <c r="N10" s="433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33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29" x14ac:dyDescent="0.3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3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58" x14ac:dyDescent="0.3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58" x14ac:dyDescent="0.3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58" x14ac:dyDescent="0.3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58" x14ac:dyDescent="0.3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3">
      <c r="A18" s="420" t="s">
        <v>250</v>
      </c>
      <c r="B18" s="420" t="s">
        <v>250</v>
      </c>
      <c r="C18" s="491" t="s">
        <v>378</v>
      </c>
      <c r="D18" s="493">
        <v>0</v>
      </c>
      <c r="E18" s="434" t="s">
        <v>896</v>
      </c>
      <c r="F18" s="434"/>
      <c r="G18" s="376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31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3">
      <c r="A19" s="422"/>
      <c r="B19" s="422"/>
      <c r="C19" s="492"/>
      <c r="D19" s="494"/>
      <c r="E19" s="436"/>
      <c r="F19" s="436"/>
      <c r="G19" s="377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33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29" x14ac:dyDescent="0.3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3.5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29" x14ac:dyDescent="0.3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29" x14ac:dyDescent="0.3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29" x14ac:dyDescent="0.3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29" x14ac:dyDescent="0.3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3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3">
      <c r="A27" s="169"/>
      <c r="N27" s="269"/>
    </row>
    <row r="28" spans="1:22" s="263" customFormat="1" ht="15" customHeight="1" x14ac:dyDescent="0.3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3">
      <c r="N29" s="269"/>
    </row>
    <row r="30" spans="1:22" s="263" customFormat="1" ht="15" customHeight="1" x14ac:dyDescent="0.3">
      <c r="N30" s="269"/>
    </row>
    <row r="31" spans="1:22" s="263" customFormat="1" ht="15" customHeight="1" x14ac:dyDescent="0.3">
      <c r="N31" s="269"/>
    </row>
  </sheetData>
  <mergeCells count="51">
    <mergeCell ref="A18:A19"/>
    <mergeCell ref="B18:B19"/>
    <mergeCell ref="N18:N19"/>
    <mergeCell ref="C18:C19"/>
    <mergeCell ref="D18:D19"/>
    <mergeCell ref="E18:E19"/>
    <mergeCell ref="F18:F19"/>
    <mergeCell ref="G18:G19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7:A8"/>
    <mergeCell ref="A9:A10"/>
    <mergeCell ref="B9:B10"/>
    <mergeCell ref="C9:C10"/>
    <mergeCell ref="D9:D10"/>
    <mergeCell ref="B7:B8"/>
    <mergeCell ref="C7:C8"/>
    <mergeCell ref="D7:D8"/>
    <mergeCell ref="U9:U10"/>
    <mergeCell ref="G7:G8"/>
    <mergeCell ref="F9:F10"/>
    <mergeCell ref="K9:K10"/>
    <mergeCell ref="L9:L10"/>
    <mergeCell ref="M9:M10"/>
  </mergeCells>
  <phoneticPr fontId="7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D23" sqref="D23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2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2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2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2" s="119" customFormat="1" x14ac:dyDescent="0.3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29" x14ac:dyDescent="0.3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3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29" x14ac:dyDescent="0.3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3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3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3.5" x14ac:dyDescent="0.3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29" x14ac:dyDescent="0.3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29" x14ac:dyDescent="0.3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29" x14ac:dyDescent="0.3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3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3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3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29" x14ac:dyDescent="0.3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29" x14ac:dyDescent="0.3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3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3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3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3">
      <c r="C25" s="169"/>
      <c r="M25" s="201"/>
      <c r="N25" s="269"/>
    </row>
    <row r="26" spans="1:20" s="263" customFormat="1" ht="15" customHeight="1" x14ac:dyDescent="0.3">
      <c r="M26" s="278">
        <f>SUM(M5:M17)</f>
        <v>44654.78</v>
      </c>
      <c r="N26" s="269"/>
      <c r="S26" s="282">
        <f>SUM(S5:S25)</f>
        <v>69323.839999999997</v>
      </c>
    </row>
    <row r="29" spans="1:20" x14ac:dyDescent="0.35">
      <c r="H29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zoomScale="80" zoomScaleNormal="80" workbookViewId="0">
      <selection activeCell="T5" sqref="T5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2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2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2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2" s="119" customFormat="1" x14ac:dyDescent="0.3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3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29" x14ac:dyDescent="0.3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29" x14ac:dyDescent="0.3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29" x14ac:dyDescent="0.3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3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3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3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M24" s="201"/>
      <c r="N24" s="269"/>
    </row>
    <row r="25" spans="1:20" s="263" customFormat="1" ht="15" customHeight="1" x14ac:dyDescent="0.3">
      <c r="M25" s="278">
        <f>SUM(M5:M16)</f>
        <v>31264.95</v>
      </c>
      <c r="N25" s="269"/>
      <c r="S25" s="282">
        <f>SUM(S5:S24)</f>
        <v>40064.950000000004</v>
      </c>
    </row>
    <row r="28" spans="1:20" x14ac:dyDescent="0.35">
      <c r="H28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zoomScale="90" zoomScaleNormal="90" workbookViewId="0">
      <selection activeCell="A11" sqref="A11:B11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2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2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2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2" s="119" customFormat="1" ht="29" x14ac:dyDescent="0.3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489" t="s">
        <v>1018</v>
      </c>
      <c r="G5" s="480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307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29" x14ac:dyDescent="0.3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490"/>
      <c r="G6" s="495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307">
        <f t="shared" ref="R6:R15" si="0">N6*O6+P6*Q6</f>
        <v>0</v>
      </c>
      <c r="S6" s="306">
        <f t="shared" ref="S6:S14" si="1">M6+R6</f>
        <v>1503.07</v>
      </c>
      <c r="T6" s="306">
        <f t="shared" ref="T6:T15" si="2">S6</f>
        <v>1503.07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307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3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34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307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3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36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307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3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 t="shared" ref="K10:K15" si="6">L10</f>
        <v>700.14499999999998</v>
      </c>
      <c r="L10" s="265">
        <f t="shared" ref="L10:L15" si="7"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307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3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 t="shared" si="6"/>
        <v>649.14</v>
      </c>
      <c r="L11" s="265">
        <f t="shared" si="7"/>
        <v>649.14</v>
      </c>
      <c r="M11" s="280">
        <v>1298.28</v>
      </c>
      <c r="N11" s="194">
        <f t="shared" ref="N11:N15" si="8">(J11-I11)+1</f>
        <v>2</v>
      </c>
      <c r="O11" s="305">
        <v>200</v>
      </c>
      <c r="P11" s="293">
        <v>0</v>
      </c>
      <c r="Q11" s="130">
        <v>0</v>
      </c>
      <c r="R11" s="307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3.5" x14ac:dyDescent="0.3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 t="shared" si="6"/>
        <v>1074.1400000000001</v>
      </c>
      <c r="L12" s="265">
        <f t="shared" si="7"/>
        <v>1074.1400000000001</v>
      </c>
      <c r="M12" s="265">
        <v>2148.2800000000002</v>
      </c>
      <c r="N12" s="194">
        <f t="shared" si="8"/>
        <v>3</v>
      </c>
      <c r="O12" s="305">
        <v>200</v>
      </c>
      <c r="P12" s="293">
        <v>0</v>
      </c>
      <c r="Q12" s="130">
        <v>0</v>
      </c>
      <c r="R12" s="307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29" x14ac:dyDescent="0.3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 t="shared" si="6"/>
        <v>1553.5650000000001</v>
      </c>
      <c r="L13" s="265">
        <f t="shared" si="7"/>
        <v>1553.5650000000001</v>
      </c>
      <c r="M13" s="265">
        <v>3107.13</v>
      </c>
      <c r="N13" s="194">
        <f t="shared" si="8"/>
        <v>3</v>
      </c>
      <c r="O13" s="305">
        <v>200</v>
      </c>
      <c r="P13" s="293">
        <v>0</v>
      </c>
      <c r="Q13" s="130">
        <v>0</v>
      </c>
      <c r="R13" s="307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1.5" x14ac:dyDescent="0.3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 t="shared" si="6"/>
        <v>1395.125</v>
      </c>
      <c r="L14" s="265">
        <f t="shared" si="7"/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307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3.5" x14ac:dyDescent="0.3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 t="shared" si="6"/>
        <v>1263.3549999999998</v>
      </c>
      <c r="L15" s="265">
        <f t="shared" si="7"/>
        <v>1263.3549999999998</v>
      </c>
      <c r="M15" s="280">
        <v>2526.7099999999996</v>
      </c>
      <c r="N15" s="194">
        <f t="shared" si="8"/>
        <v>2</v>
      </c>
      <c r="O15" s="305">
        <v>200</v>
      </c>
      <c r="P15" s="293">
        <v>0</v>
      </c>
      <c r="Q15" s="130">
        <v>0</v>
      </c>
      <c r="R15" s="307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E24" s="175"/>
      <c r="M24" s="201"/>
      <c r="N24" s="269"/>
    </row>
    <row r="25" spans="1:20" s="263" customFormat="1" ht="15" customHeight="1" x14ac:dyDescent="0.3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35">
      <c r="H28" s="208"/>
    </row>
    <row r="33" spans="1:5" x14ac:dyDescent="0.35">
      <c r="A33" s="165"/>
      <c r="C33" s="221"/>
      <c r="D33" s="166"/>
      <c r="E33"/>
    </row>
    <row r="34" spans="1:5" x14ac:dyDescent="0.35">
      <c r="A34" s="165"/>
      <c r="C34" s="221"/>
      <c r="D34" s="166"/>
      <c r="E34"/>
    </row>
    <row r="35" spans="1:5" x14ac:dyDescent="0.35">
      <c r="A35" s="165"/>
      <c r="C35" s="221"/>
      <c r="D35" s="166"/>
      <c r="E35"/>
    </row>
    <row r="36" spans="1:5" x14ac:dyDescent="0.35">
      <c r="A36" s="165"/>
      <c r="C36" s="221"/>
      <c r="D36" s="166"/>
      <c r="E36"/>
    </row>
  </sheetData>
  <mergeCells count="28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  <mergeCell ref="F8:F9"/>
    <mergeCell ref="P3:Q3"/>
    <mergeCell ref="I3:I4"/>
    <mergeCell ref="J3:J4"/>
    <mergeCell ref="K3:K4"/>
    <mergeCell ref="L3:L4"/>
    <mergeCell ref="M3:M4"/>
    <mergeCell ref="R3:R4"/>
    <mergeCell ref="H3:H4"/>
    <mergeCell ref="N3:O3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C57-98ED-4141-8A45-742183819CF3}">
  <dimension ref="A1:V27"/>
  <sheetViews>
    <sheetView showGridLines="0" zoomScale="90" zoomScaleNormal="90" workbookViewId="0">
      <selection activeCell="D6" sqref="D6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2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2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2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2" ht="29" x14ac:dyDescent="0.35">
      <c r="A5" s="262" t="s">
        <v>229</v>
      </c>
      <c r="B5" s="308" t="s">
        <v>993</v>
      </c>
      <c r="C5" s="194" t="s">
        <v>1023</v>
      </c>
      <c r="D5" s="217">
        <v>414</v>
      </c>
      <c r="E5" s="175" t="s">
        <v>1024</v>
      </c>
      <c r="F5" s="175" t="s">
        <v>1025</v>
      </c>
      <c r="G5" s="215" t="s">
        <v>31</v>
      </c>
      <c r="H5" s="169" t="s">
        <v>867</v>
      </c>
      <c r="I5" s="195">
        <v>45670</v>
      </c>
      <c r="J5" s="264">
        <v>45672</v>
      </c>
      <c r="K5" s="265">
        <v>944.08</v>
      </c>
      <c r="L5" s="265">
        <v>909.07</v>
      </c>
      <c r="M5" s="280">
        <f>K5+L5</f>
        <v>1853.15</v>
      </c>
      <c r="N5" s="194">
        <f>(J5-I5)+1</f>
        <v>3</v>
      </c>
      <c r="O5" s="305">
        <v>200</v>
      </c>
      <c r="P5" s="293">
        <v>0</v>
      </c>
      <c r="Q5" s="130">
        <v>0</v>
      </c>
      <c r="R5" s="307">
        <f t="shared" ref="R5" si="0">N5*O5+P5*Q5</f>
        <v>600</v>
      </c>
      <c r="S5" s="306">
        <f>M5+R5</f>
        <v>2453.15</v>
      </c>
      <c r="T5" s="306">
        <f t="shared" ref="T5" si="1">S5</f>
        <v>2453.15</v>
      </c>
      <c r="U5" s="168"/>
      <c r="V5" s="44"/>
    </row>
    <row r="6" spans="1:22" x14ac:dyDescent="0.35">
      <c r="A6" s="126"/>
      <c r="B6" s="215"/>
      <c r="C6" s="169"/>
      <c r="D6" s="169"/>
      <c r="E6" s="175"/>
      <c r="F6" s="221"/>
      <c r="G6" s="215"/>
      <c r="H6" s="169"/>
      <c r="I6" s="195"/>
      <c r="J6" s="264"/>
      <c r="K6" s="265"/>
      <c r="L6" s="265"/>
      <c r="M6" s="280"/>
      <c r="N6" s="194"/>
      <c r="O6" s="305"/>
      <c r="P6" s="293"/>
      <c r="Q6" s="130"/>
      <c r="R6" s="307"/>
      <c r="S6" s="306"/>
      <c r="T6" s="306"/>
      <c r="U6" s="168"/>
      <c r="V6" s="44"/>
    </row>
    <row r="7" spans="1:22" s="263" customFormat="1" ht="15" customHeight="1" x14ac:dyDescent="0.3">
      <c r="A7" s="262"/>
      <c r="B7" s="262"/>
      <c r="C7" s="164"/>
      <c r="D7" s="247"/>
      <c r="E7" s="175"/>
      <c r="F7" s="191"/>
      <c r="G7" s="76"/>
      <c r="H7" s="169"/>
      <c r="I7" s="288"/>
      <c r="J7" s="295"/>
      <c r="K7" s="280"/>
      <c r="L7" s="280"/>
      <c r="M7" s="280"/>
      <c r="N7" s="241"/>
      <c r="O7" s="281"/>
      <c r="P7" s="293"/>
      <c r="Q7" s="170"/>
      <c r="R7" s="240"/>
      <c r="S7" s="171"/>
      <c r="T7" s="171"/>
    </row>
    <row r="8" spans="1:22" s="263" customFormat="1" x14ac:dyDescent="0.3">
      <c r="A8" s="262"/>
      <c r="B8" s="289"/>
      <c r="C8" s="276"/>
      <c r="D8" s="267"/>
      <c r="E8" s="268"/>
      <c r="F8" s="191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ht="15" customHeight="1" x14ac:dyDescent="0.3">
      <c r="A9" s="126"/>
      <c r="B9" s="215"/>
      <c r="C9" s="169"/>
      <c r="D9" s="169"/>
      <c r="E9" s="175"/>
      <c r="F9" s="169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x14ac:dyDescent="0.3">
      <c r="A11" s="126"/>
      <c r="B11" s="215"/>
      <c r="C11" s="169"/>
      <c r="D11" s="169"/>
      <c r="E11" s="175"/>
      <c r="F11" s="175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26"/>
      <c r="B12" s="126"/>
      <c r="C12" s="169"/>
      <c r="D12" s="94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A13" s="154"/>
      <c r="B13" s="215"/>
      <c r="C13" s="164"/>
      <c r="D13" s="217"/>
      <c r="E13" s="175"/>
      <c r="F13" s="169"/>
      <c r="G13" s="76"/>
      <c r="H13" s="169"/>
      <c r="I13" s="288"/>
      <c r="J13" s="295"/>
      <c r="K13" s="280"/>
      <c r="L13" s="280"/>
      <c r="M13" s="280"/>
      <c r="N13" s="241"/>
      <c r="O13" s="281"/>
      <c r="P13" s="293"/>
      <c r="Q13" s="170"/>
      <c r="R13" s="240"/>
      <c r="S13" s="171"/>
      <c r="T13" s="171"/>
    </row>
    <row r="14" spans="1:22" s="263" customFormat="1" ht="15" customHeight="1" x14ac:dyDescent="0.3">
      <c r="C14" s="169"/>
      <c r="D14" s="169"/>
      <c r="E14" s="175"/>
      <c r="G14" s="76"/>
      <c r="H14" s="169"/>
      <c r="M14" s="201"/>
      <c r="N14" s="269"/>
      <c r="R14" s="292"/>
    </row>
    <row r="15" spans="1:22" s="263" customFormat="1" ht="15" customHeight="1" x14ac:dyDescent="0.3">
      <c r="C15" s="169"/>
      <c r="E15" s="175"/>
      <c r="M15" s="201"/>
      <c r="N15" s="269"/>
    </row>
    <row r="16" spans="1:22" s="263" customFormat="1" ht="15" customHeight="1" x14ac:dyDescent="0.3">
      <c r="E16" s="175"/>
      <c r="M16" s="278">
        <f>SUM(M5:M7)</f>
        <v>1853.15</v>
      </c>
      <c r="N16" s="269"/>
      <c r="S16" s="282">
        <f>SUM(S5:S15)</f>
        <v>2453.15</v>
      </c>
    </row>
    <row r="19" spans="1:22" s="165" customFormat="1" x14ac:dyDescent="0.35">
      <c r="A19"/>
      <c r="B19"/>
      <c r="D19"/>
      <c r="E19" s="221"/>
      <c r="F19" s="166"/>
      <c r="G19"/>
      <c r="H19" s="208"/>
      <c r="K19" s="208"/>
      <c r="L19" s="208"/>
      <c r="N19" s="166"/>
      <c r="P19"/>
      <c r="Q19"/>
      <c r="R19"/>
      <c r="S19"/>
      <c r="T19"/>
      <c r="V19"/>
    </row>
    <row r="24" spans="1:22" s="166" customFormat="1" x14ac:dyDescent="0.35">
      <c r="A24" s="165"/>
      <c r="B24"/>
      <c r="C24" s="221"/>
      <c r="E24"/>
      <c r="G24"/>
      <c r="H24" s="165"/>
      <c r="I24" s="165"/>
      <c r="J24" s="165"/>
      <c r="K24" s="208"/>
      <c r="L24" s="208"/>
      <c r="M24" s="165"/>
      <c r="O24" s="165"/>
      <c r="P24"/>
      <c r="Q24"/>
      <c r="R24"/>
      <c r="S24"/>
      <c r="T24"/>
      <c r="U24" s="165"/>
      <c r="V24"/>
    </row>
    <row r="25" spans="1:22" s="166" customFormat="1" x14ac:dyDescent="0.35">
      <c r="A25" s="165"/>
      <c r="B25"/>
      <c r="C25" s="221"/>
      <c r="E25"/>
      <c r="G25"/>
      <c r="H25" s="165"/>
      <c r="I25" s="165"/>
      <c r="J25" s="165"/>
      <c r="K25" s="208"/>
      <c r="L25" s="208"/>
      <c r="M25" s="165"/>
      <c r="O25" s="165"/>
      <c r="P25"/>
      <c r="Q25"/>
      <c r="R25"/>
      <c r="S25"/>
      <c r="T25"/>
      <c r="U25" s="165"/>
      <c r="V25"/>
    </row>
    <row r="26" spans="1:22" s="166" customFormat="1" x14ac:dyDescent="0.35">
      <c r="A26" s="165"/>
      <c r="B26"/>
      <c r="C26" s="221"/>
      <c r="E26"/>
      <c r="G26"/>
      <c r="H26" s="165"/>
      <c r="I26" s="165"/>
      <c r="J26" s="165"/>
      <c r="K26" s="208"/>
      <c r="L26" s="208"/>
      <c r="M26" s="165"/>
      <c r="O26" s="165"/>
      <c r="P26"/>
      <c r="Q26"/>
      <c r="R26"/>
      <c r="S26"/>
      <c r="T26"/>
      <c r="U26" s="165"/>
      <c r="V26"/>
    </row>
    <row r="27" spans="1:22" s="166" customFormat="1" x14ac:dyDescent="0.35">
      <c r="A27" s="165"/>
      <c r="B27"/>
      <c r="C27" s="221"/>
      <c r="E27"/>
      <c r="G27"/>
      <c r="H27" s="165"/>
      <c r="I27" s="165"/>
      <c r="J27" s="165"/>
      <c r="K27" s="208"/>
      <c r="L27" s="208"/>
      <c r="M27" s="165"/>
      <c r="O27" s="165"/>
      <c r="P27"/>
      <c r="Q27"/>
      <c r="R27"/>
      <c r="S27"/>
      <c r="T27"/>
      <c r="U27" s="165"/>
      <c r="V27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A21-191E-4BD2-A01E-FDE1E3C47B73}">
  <dimension ref="A1:V18"/>
  <sheetViews>
    <sheetView showGridLines="0" zoomScale="90" zoomScaleNormal="90" workbookViewId="0">
      <selection activeCell="F8" sqref="F8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2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2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2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2" ht="29" x14ac:dyDescent="0.35">
      <c r="A5" s="126" t="s">
        <v>250</v>
      </c>
      <c r="B5" s="311" t="s">
        <v>934</v>
      </c>
      <c r="C5" s="194" t="s">
        <v>636</v>
      </c>
      <c r="D5" s="217">
        <v>185</v>
      </c>
      <c r="E5" s="175" t="s">
        <v>1031</v>
      </c>
      <c r="F5" s="175" t="s">
        <v>1034</v>
      </c>
      <c r="G5" s="215" t="s">
        <v>31</v>
      </c>
      <c r="H5" s="169" t="s">
        <v>933</v>
      </c>
      <c r="I5" s="195">
        <v>45705</v>
      </c>
      <c r="J5" s="264">
        <v>45726</v>
      </c>
      <c r="K5" s="265">
        <f>M5/2</f>
        <v>835.14</v>
      </c>
      <c r="L5" s="265">
        <f>M5/2</f>
        <v>835.14</v>
      </c>
      <c r="M5" s="265">
        <f>1566.32+103.96</f>
        <v>1670.28</v>
      </c>
      <c r="N5" s="194">
        <f>(J5-I5)+1</f>
        <v>22</v>
      </c>
      <c r="O5" s="305">
        <v>200</v>
      </c>
      <c r="P5" s="293">
        <v>0</v>
      </c>
      <c r="Q5" s="130">
        <v>0</v>
      </c>
      <c r="R5" s="307">
        <f t="shared" ref="R5:R7" si="0">N5*O5+P5*Q5</f>
        <v>4400</v>
      </c>
      <c r="S5" s="306">
        <f>M5+R5</f>
        <v>6070.28</v>
      </c>
      <c r="T5" s="306">
        <f t="shared" ref="T5:T7" si="1">S5</f>
        <v>6070.28</v>
      </c>
      <c r="U5" s="168"/>
      <c r="V5" s="44"/>
    </row>
    <row r="6" spans="1:22" ht="58" x14ac:dyDescent="0.35">
      <c r="A6" s="126" t="s">
        <v>250</v>
      </c>
      <c r="B6" s="309" t="s">
        <v>1029</v>
      </c>
      <c r="C6" s="169" t="s">
        <v>397</v>
      </c>
      <c r="D6" s="169">
        <v>345</v>
      </c>
      <c r="E6" s="175" t="s">
        <v>1028</v>
      </c>
      <c r="F6" s="175" t="s">
        <v>1032</v>
      </c>
      <c r="G6" s="215" t="s">
        <v>31</v>
      </c>
      <c r="H6" s="169" t="s">
        <v>1035</v>
      </c>
      <c r="I6" s="195">
        <v>45698</v>
      </c>
      <c r="J6" s="264">
        <v>45700</v>
      </c>
      <c r="K6" s="280">
        <f>2466.42+58.89</f>
        <v>2525.31</v>
      </c>
      <c r="L6" s="265">
        <v>2601.27</v>
      </c>
      <c r="M6" s="280">
        <f>K6+L6</f>
        <v>5126.58</v>
      </c>
      <c r="N6" s="194">
        <f t="shared" ref="N6" si="2">(J6-I6)+1</f>
        <v>3</v>
      </c>
      <c r="O6" s="305">
        <v>200</v>
      </c>
      <c r="P6" s="293">
        <v>0</v>
      </c>
      <c r="Q6" s="130">
        <v>0</v>
      </c>
      <c r="R6" s="307">
        <f t="shared" si="0"/>
        <v>600</v>
      </c>
      <c r="S6" s="306">
        <f t="shared" ref="S6:S7" si="3">M6+R6</f>
        <v>5726.58</v>
      </c>
      <c r="T6" s="306">
        <f t="shared" si="1"/>
        <v>5726.58</v>
      </c>
      <c r="U6" s="168"/>
      <c r="V6" s="44"/>
    </row>
    <row r="7" spans="1:22" s="263" customFormat="1" ht="29" x14ac:dyDescent="0.3">
      <c r="A7" s="309" t="s">
        <v>1033</v>
      </c>
      <c r="B7" s="309" t="s">
        <v>1033</v>
      </c>
      <c r="C7" s="276" t="s">
        <v>1026</v>
      </c>
      <c r="D7" s="267" t="s">
        <v>74</v>
      </c>
      <c r="E7" s="310" t="s">
        <v>1030</v>
      </c>
      <c r="F7" s="191" t="s">
        <v>1036</v>
      </c>
      <c r="G7" s="215" t="s">
        <v>31</v>
      </c>
      <c r="H7" s="169" t="s">
        <v>1027</v>
      </c>
      <c r="I7" s="288">
        <v>45709</v>
      </c>
      <c r="J7" s="295"/>
      <c r="K7" s="280">
        <f>767.82+53.57</f>
        <v>821.3900000000001</v>
      </c>
      <c r="M7" s="280">
        <f>K7</f>
        <v>821.3900000000001</v>
      </c>
      <c r="N7" s="241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821.3900000000001</v>
      </c>
      <c r="T7" s="306">
        <f t="shared" si="1"/>
        <v>821.3900000000001</v>
      </c>
    </row>
    <row r="8" spans="1:22" s="263" customFormat="1" ht="15" customHeight="1" x14ac:dyDescent="0.3">
      <c r="A8" s="126"/>
      <c r="B8" s="215"/>
      <c r="C8" s="169"/>
      <c r="D8" s="169"/>
      <c r="E8" s="175"/>
      <c r="F8" s="169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x14ac:dyDescent="0.3">
      <c r="A9" s="126"/>
      <c r="B9" s="215"/>
      <c r="C9" s="169"/>
      <c r="D9" s="169"/>
      <c r="E9" s="175"/>
      <c r="F9" s="175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ht="15" customHeight="1" x14ac:dyDescent="0.3">
      <c r="A11" s="126"/>
      <c r="B11" s="126"/>
      <c r="C11" s="169"/>
      <c r="D11" s="94"/>
      <c r="E11" s="175"/>
      <c r="F11" s="169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54"/>
      <c r="B12" s="215"/>
      <c r="C12" s="164"/>
      <c r="D12" s="217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C13" s="169"/>
      <c r="D13" s="169"/>
      <c r="E13" s="175"/>
      <c r="G13" s="76"/>
      <c r="H13" s="169"/>
      <c r="M13" s="201"/>
      <c r="N13" s="269"/>
      <c r="R13" s="292"/>
    </row>
    <row r="14" spans="1:22" s="263" customFormat="1" ht="15" customHeight="1" x14ac:dyDescent="0.3">
      <c r="C14" s="169"/>
      <c r="E14" s="175"/>
      <c r="M14" s="201"/>
      <c r="N14" s="269"/>
    </row>
    <row r="15" spans="1:22" s="263" customFormat="1" ht="15" customHeight="1" x14ac:dyDescent="0.3">
      <c r="E15" s="175"/>
      <c r="M15" s="278">
        <f>SUM(M5:M6)</f>
        <v>6796.86</v>
      </c>
      <c r="N15" s="269"/>
      <c r="S15" s="282">
        <f>SUM(S5:S14)</f>
        <v>12618.25</v>
      </c>
    </row>
    <row r="18" spans="1:22" s="165" customFormat="1" x14ac:dyDescent="0.35">
      <c r="A18"/>
      <c r="B18"/>
      <c r="D18"/>
      <c r="E18" s="221"/>
      <c r="F18" s="166"/>
      <c r="G18"/>
      <c r="H18" s="208"/>
      <c r="K18" s="208"/>
      <c r="L18" s="208"/>
      <c r="N18" s="166"/>
      <c r="P18"/>
      <c r="Q18"/>
      <c r="R18"/>
      <c r="S18"/>
      <c r="T18"/>
      <c r="V1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D09E-4520-48FC-96EC-58E9AF597923}">
  <dimension ref="A1:V17"/>
  <sheetViews>
    <sheetView showGridLines="0" tabSelected="1" zoomScaleNormal="100" workbookViewId="0">
      <selection activeCell="C21" sqref="C21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20" t="s">
        <v>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22" x14ac:dyDescent="0.35">
      <c r="A2" s="320" t="s">
        <v>5</v>
      </c>
      <c r="B2" s="320"/>
      <c r="C2" s="320" t="s">
        <v>6</v>
      </c>
      <c r="D2" s="320"/>
      <c r="E2" s="320"/>
      <c r="F2" s="320" t="s">
        <v>3</v>
      </c>
      <c r="G2" s="320"/>
      <c r="H2" s="320"/>
      <c r="I2" s="373"/>
      <c r="J2" s="373"/>
      <c r="K2" s="473" t="s">
        <v>7</v>
      </c>
      <c r="L2" s="473"/>
      <c r="M2" s="473"/>
      <c r="N2" s="320" t="s">
        <v>1</v>
      </c>
      <c r="O2" s="320"/>
      <c r="P2" s="320"/>
      <c r="Q2" s="320"/>
      <c r="R2" s="320"/>
      <c r="S2" s="320"/>
      <c r="T2" s="320" t="s">
        <v>8</v>
      </c>
      <c r="U2" s="474" t="s">
        <v>9</v>
      </c>
    </row>
    <row r="3" spans="1:22" s="167" customFormat="1" x14ac:dyDescent="0.3">
      <c r="A3" s="458" t="s">
        <v>10</v>
      </c>
      <c r="B3" s="458" t="s">
        <v>11</v>
      </c>
      <c r="C3" s="476" t="s">
        <v>12</v>
      </c>
      <c r="D3" s="458" t="s">
        <v>13</v>
      </c>
      <c r="E3" s="478" t="s">
        <v>14</v>
      </c>
      <c r="F3" s="476" t="s">
        <v>15</v>
      </c>
      <c r="G3" s="458" t="s">
        <v>16</v>
      </c>
      <c r="H3" s="462" t="s">
        <v>859</v>
      </c>
      <c r="I3" s="465" t="s">
        <v>19</v>
      </c>
      <c r="J3" s="465" t="s">
        <v>20</v>
      </c>
      <c r="K3" s="467" t="s">
        <v>21</v>
      </c>
      <c r="L3" s="469" t="s">
        <v>22</v>
      </c>
      <c r="M3" s="471" t="s">
        <v>23</v>
      </c>
      <c r="N3" s="471" t="s">
        <v>24</v>
      </c>
      <c r="O3" s="471"/>
      <c r="P3" s="457" t="s">
        <v>25</v>
      </c>
      <c r="Q3" s="457"/>
      <c r="R3" s="458" t="s">
        <v>26</v>
      </c>
      <c r="S3" s="457" t="s">
        <v>23</v>
      </c>
      <c r="T3" s="320"/>
      <c r="U3" s="474"/>
    </row>
    <row r="4" spans="1:22" s="167" customFormat="1" x14ac:dyDescent="0.3">
      <c r="A4" s="459"/>
      <c r="B4" s="459"/>
      <c r="C4" s="477"/>
      <c r="D4" s="459"/>
      <c r="E4" s="479"/>
      <c r="F4" s="477"/>
      <c r="G4" s="459"/>
      <c r="H4" s="463"/>
      <c r="I4" s="466"/>
      <c r="J4" s="466"/>
      <c r="K4" s="468"/>
      <c r="L4" s="470"/>
      <c r="M4" s="472"/>
      <c r="N4" s="209" t="s">
        <v>2</v>
      </c>
      <c r="O4" s="210" t="s">
        <v>30</v>
      </c>
      <c r="P4" s="211" t="s">
        <v>2</v>
      </c>
      <c r="Q4" s="212" t="s">
        <v>30</v>
      </c>
      <c r="R4" s="459"/>
      <c r="S4" s="464"/>
      <c r="T4" s="373"/>
      <c r="U4" s="475"/>
    </row>
    <row r="5" spans="1:22" ht="29" x14ac:dyDescent="0.35">
      <c r="A5" s="262" t="s">
        <v>229</v>
      </c>
      <c r="B5" s="262" t="s">
        <v>229</v>
      </c>
      <c r="C5" s="314" t="s">
        <v>1037</v>
      </c>
      <c r="D5" s="194" t="s">
        <v>74</v>
      </c>
      <c r="E5" s="175" t="s">
        <v>1040</v>
      </c>
      <c r="F5" s="175" t="s">
        <v>228</v>
      </c>
      <c r="G5" s="215" t="s">
        <v>31</v>
      </c>
      <c r="H5" s="169" t="s">
        <v>861</v>
      </c>
      <c r="I5" s="195">
        <v>45728</v>
      </c>
      <c r="J5" s="264">
        <v>45729</v>
      </c>
      <c r="K5" s="265">
        <v>1641.0400000000002</v>
      </c>
      <c r="L5" s="265">
        <v>1655.86</v>
      </c>
      <c r="M5" s="265">
        <f>K5+L5</f>
        <v>3296.9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4" si="0">N5*O5+P5*Q5</f>
        <v>0</v>
      </c>
      <c r="S5" s="306">
        <f>M5+R5</f>
        <v>3296.9</v>
      </c>
      <c r="T5" s="306">
        <f t="shared" ref="T5:T14" si="1">S5</f>
        <v>3296.9</v>
      </c>
      <c r="U5" s="168"/>
      <c r="V5" s="44"/>
    </row>
    <row r="6" spans="1:22" x14ac:dyDescent="0.35">
      <c r="A6" s="262" t="s">
        <v>229</v>
      </c>
      <c r="B6" s="313" t="s">
        <v>568</v>
      </c>
      <c r="C6" s="315" t="s">
        <v>48</v>
      </c>
      <c r="D6" s="194">
        <v>56</v>
      </c>
      <c r="E6" s="175" t="s">
        <v>1041</v>
      </c>
      <c r="F6" s="175" t="s">
        <v>228</v>
      </c>
      <c r="G6" s="215" t="s">
        <v>31</v>
      </c>
      <c r="H6" s="169" t="s">
        <v>860</v>
      </c>
      <c r="I6" s="195">
        <v>45728</v>
      </c>
      <c r="J6" s="264">
        <v>45729</v>
      </c>
      <c r="K6" s="280">
        <f>M6/2</f>
        <v>1367.0100000000002</v>
      </c>
      <c r="L6" s="265">
        <f>M6/2</f>
        <v>1367.0100000000002</v>
      </c>
      <c r="M6" s="280">
        <v>2734.0200000000004</v>
      </c>
      <c r="N6" s="194">
        <f t="shared" ref="N6:N13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3" si="3">M6+R6</f>
        <v>3134.0200000000004</v>
      </c>
      <c r="T6" s="306">
        <f t="shared" si="1"/>
        <v>3134.0200000000004</v>
      </c>
      <c r="U6" s="168"/>
      <c r="V6" s="44"/>
    </row>
    <row r="7" spans="1:22" s="263" customFormat="1" x14ac:dyDescent="0.3">
      <c r="A7" s="126" t="s">
        <v>250</v>
      </c>
      <c r="B7" s="126" t="s">
        <v>250</v>
      </c>
      <c r="C7" s="276" t="s">
        <v>670</v>
      </c>
      <c r="D7" s="194">
        <v>383</v>
      </c>
      <c r="E7" s="312" t="s">
        <v>900</v>
      </c>
      <c r="F7" s="191" t="s">
        <v>1046</v>
      </c>
      <c r="G7" s="215" t="s">
        <v>31</v>
      </c>
      <c r="H7" s="169" t="s">
        <v>933</v>
      </c>
      <c r="I7" s="195">
        <v>45726</v>
      </c>
      <c r="J7" s="295">
        <v>45730</v>
      </c>
      <c r="K7" s="280">
        <f>M7/2</f>
        <v>1170.17</v>
      </c>
      <c r="L7" s="265">
        <f t="shared" ref="L7:L10" si="4">M7/2</f>
        <v>1170.17</v>
      </c>
      <c r="M7" s="280">
        <v>2340.34</v>
      </c>
      <c r="N7" s="194">
        <f t="shared" si="2"/>
        <v>5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2340.34</v>
      </c>
      <c r="T7" s="306">
        <f t="shared" si="1"/>
        <v>2340.34</v>
      </c>
    </row>
    <row r="8" spans="1:22" s="263" customFormat="1" ht="15" customHeight="1" x14ac:dyDescent="0.3">
      <c r="A8" s="126" t="s">
        <v>250</v>
      </c>
      <c r="B8" s="215" t="s">
        <v>901</v>
      </c>
      <c r="C8" s="315" t="s">
        <v>802</v>
      </c>
      <c r="D8" s="194">
        <v>404</v>
      </c>
      <c r="E8" s="175" t="s">
        <v>1045</v>
      </c>
      <c r="F8" s="191" t="s">
        <v>1046</v>
      </c>
      <c r="G8" s="215" t="s">
        <v>31</v>
      </c>
      <c r="H8" s="169" t="s">
        <v>933</v>
      </c>
      <c r="I8" s="195">
        <v>45726</v>
      </c>
      <c r="J8" s="295">
        <v>45730</v>
      </c>
      <c r="K8" s="280">
        <f t="shared" ref="K8:K9" si="5">M8/2</f>
        <v>1170.17</v>
      </c>
      <c r="L8" s="265">
        <f t="shared" si="4"/>
        <v>1170.17</v>
      </c>
      <c r="M8" s="280">
        <v>2340.34</v>
      </c>
      <c r="N8" s="194">
        <f t="shared" si="2"/>
        <v>5</v>
      </c>
      <c r="O8" s="281">
        <v>200</v>
      </c>
      <c r="P8" s="293">
        <v>0</v>
      </c>
      <c r="Q8" s="170">
        <v>0</v>
      </c>
      <c r="R8" s="307">
        <f t="shared" si="0"/>
        <v>1000</v>
      </c>
      <c r="S8" s="306">
        <f t="shared" si="3"/>
        <v>3340.34</v>
      </c>
      <c r="T8" s="306">
        <f t="shared" si="1"/>
        <v>3340.34</v>
      </c>
    </row>
    <row r="9" spans="1:22" s="263" customFormat="1" ht="29" x14ac:dyDescent="0.3">
      <c r="A9" s="126" t="s">
        <v>250</v>
      </c>
      <c r="B9" s="215" t="s">
        <v>901</v>
      </c>
      <c r="C9" s="315" t="s">
        <v>1038</v>
      </c>
      <c r="D9" s="194"/>
      <c r="E9" s="175" t="s">
        <v>1044</v>
      </c>
      <c r="F9" s="191" t="s">
        <v>1046</v>
      </c>
      <c r="G9" s="215" t="s">
        <v>31</v>
      </c>
      <c r="H9" s="169" t="s">
        <v>933</v>
      </c>
      <c r="I9" s="195">
        <v>45726</v>
      </c>
      <c r="J9" s="295">
        <v>45730</v>
      </c>
      <c r="K9" s="280">
        <f t="shared" si="5"/>
        <v>1170.17</v>
      </c>
      <c r="L9" s="265">
        <f t="shared" si="4"/>
        <v>1170.17</v>
      </c>
      <c r="M9" s="280">
        <v>2340.34</v>
      </c>
      <c r="N9" s="194">
        <f t="shared" si="2"/>
        <v>5</v>
      </c>
      <c r="O9" s="281">
        <v>200</v>
      </c>
      <c r="P9" s="293">
        <v>0</v>
      </c>
      <c r="Q9" s="170">
        <v>0</v>
      </c>
      <c r="R9" s="307">
        <f t="shared" si="0"/>
        <v>1000</v>
      </c>
      <c r="S9" s="306">
        <f t="shared" si="3"/>
        <v>3340.34</v>
      </c>
      <c r="T9" s="306">
        <f t="shared" si="1"/>
        <v>3340.34</v>
      </c>
    </row>
    <row r="10" spans="1:22" s="263" customFormat="1" ht="27.75" customHeight="1" x14ac:dyDescent="0.3">
      <c r="A10" s="126" t="s">
        <v>250</v>
      </c>
      <c r="B10" s="313" t="s">
        <v>1042</v>
      </c>
      <c r="C10" s="315" t="s">
        <v>613</v>
      </c>
      <c r="D10" s="194">
        <v>314</v>
      </c>
      <c r="E10" s="175" t="s">
        <v>1043</v>
      </c>
      <c r="F10" s="169" t="s">
        <v>1047</v>
      </c>
      <c r="G10" s="215" t="s">
        <v>31</v>
      </c>
      <c r="H10" s="169" t="s">
        <v>933</v>
      </c>
      <c r="I10" s="195">
        <v>45734</v>
      </c>
      <c r="J10" s="295">
        <v>45744</v>
      </c>
      <c r="K10" s="280">
        <f t="shared" ref="K10" si="6">M10/2</f>
        <v>2986.87</v>
      </c>
      <c r="L10" s="265">
        <f t="shared" si="4"/>
        <v>2986.87</v>
      </c>
      <c r="M10" s="280">
        <v>5973.74</v>
      </c>
      <c r="N10" s="194">
        <f t="shared" si="2"/>
        <v>11</v>
      </c>
      <c r="O10" s="281">
        <v>200</v>
      </c>
      <c r="P10" s="293">
        <v>0</v>
      </c>
      <c r="Q10" s="170">
        <v>0</v>
      </c>
      <c r="R10" s="307">
        <f t="shared" si="0"/>
        <v>2200</v>
      </c>
      <c r="S10" s="306">
        <f t="shared" si="3"/>
        <v>8173.74</v>
      </c>
      <c r="T10" s="306">
        <f t="shared" si="1"/>
        <v>8173.74</v>
      </c>
    </row>
    <row r="11" spans="1:22" s="263" customFormat="1" ht="15" customHeight="1" x14ac:dyDescent="0.3">
      <c r="A11" s="309" t="s">
        <v>1033</v>
      </c>
      <c r="B11" s="309" t="s">
        <v>1033</v>
      </c>
      <c r="C11" s="316" t="s">
        <v>1026</v>
      </c>
      <c r="D11" s="194" t="s">
        <v>74</v>
      </c>
      <c r="E11" s="175" t="s">
        <v>909</v>
      </c>
      <c r="F11" s="169"/>
      <c r="G11" s="215" t="s">
        <v>31</v>
      </c>
      <c r="H11" s="169" t="s">
        <v>1039</v>
      </c>
      <c r="I11" s="195">
        <v>45744</v>
      </c>
      <c r="J11" s="295"/>
      <c r="K11" s="280">
        <v>836.68</v>
      </c>
      <c r="L11" s="280"/>
      <c r="M11" s="280">
        <v>836.68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0"/>
        <v>0</v>
      </c>
      <c r="S11" s="306">
        <f t="shared" si="3"/>
        <v>836.68</v>
      </c>
      <c r="T11" s="306">
        <f t="shared" si="1"/>
        <v>836.68</v>
      </c>
    </row>
    <row r="12" spans="1:22" s="263" customFormat="1" ht="15" customHeight="1" x14ac:dyDescent="0.3">
      <c r="A12" s="262" t="s">
        <v>229</v>
      </c>
      <c r="B12" s="262" t="s">
        <v>229</v>
      </c>
      <c r="C12" s="315" t="s">
        <v>1037</v>
      </c>
      <c r="D12" s="194"/>
      <c r="E12" s="175" t="s">
        <v>1040</v>
      </c>
      <c r="F12" s="169" t="s">
        <v>415</v>
      </c>
      <c r="G12" s="215" t="s">
        <v>31</v>
      </c>
      <c r="H12" s="169" t="s">
        <v>867</v>
      </c>
      <c r="I12" s="195">
        <v>45742</v>
      </c>
      <c r="J12" s="288">
        <v>45744</v>
      </c>
      <c r="K12" s="201">
        <f>M12/2</f>
        <v>1235.865</v>
      </c>
      <c r="L12" s="201">
        <f>M12/2</f>
        <v>1235.865</v>
      </c>
      <c r="M12" s="201">
        <v>2471.73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3071.73</v>
      </c>
      <c r="T12" s="306">
        <f t="shared" si="1"/>
        <v>3071.73</v>
      </c>
    </row>
    <row r="13" spans="1:22" s="263" customFormat="1" ht="15" customHeight="1" x14ac:dyDescent="0.3">
      <c r="A13" s="262" t="s">
        <v>229</v>
      </c>
      <c r="B13" s="313" t="s">
        <v>568</v>
      </c>
      <c r="C13" s="315" t="s">
        <v>48</v>
      </c>
      <c r="D13" s="194">
        <v>56</v>
      </c>
      <c r="E13" s="175" t="s">
        <v>1041</v>
      </c>
      <c r="F13" s="169" t="s">
        <v>415</v>
      </c>
      <c r="G13" s="215" t="s">
        <v>31</v>
      </c>
      <c r="H13" s="169" t="s">
        <v>867</v>
      </c>
      <c r="I13" s="195">
        <v>45742</v>
      </c>
      <c r="J13" s="288">
        <v>45744</v>
      </c>
      <c r="K13" s="201">
        <f t="shared" ref="K13:K14" si="7">M13/2</f>
        <v>1298.8499999999999</v>
      </c>
      <c r="L13" s="201">
        <f t="shared" ref="L13:L14" si="8">M13/2</f>
        <v>1298.8499999999999</v>
      </c>
      <c r="M13" s="201">
        <v>2597.6999999999998</v>
      </c>
      <c r="N13" s="194">
        <f t="shared" si="2"/>
        <v>3</v>
      </c>
      <c r="O13" s="281">
        <v>200</v>
      </c>
      <c r="P13" s="293">
        <v>0</v>
      </c>
      <c r="Q13" s="170">
        <v>0</v>
      </c>
      <c r="R13" s="307">
        <f t="shared" si="0"/>
        <v>600</v>
      </c>
      <c r="S13" s="306">
        <f t="shared" si="3"/>
        <v>3197.7</v>
      </c>
      <c r="T13" s="306">
        <f t="shared" si="1"/>
        <v>3197.7</v>
      </c>
    </row>
    <row r="14" spans="1:22" s="263" customFormat="1" ht="15" customHeight="1" x14ac:dyDescent="0.3">
      <c r="A14" s="126" t="s">
        <v>250</v>
      </c>
      <c r="B14" s="126" t="s">
        <v>250</v>
      </c>
      <c r="C14" s="315" t="s">
        <v>378</v>
      </c>
      <c r="D14" s="194" t="s">
        <v>74</v>
      </c>
      <c r="E14" s="175" t="s">
        <v>896</v>
      </c>
      <c r="F14" s="169" t="s">
        <v>415</v>
      </c>
      <c r="G14" s="215" t="s">
        <v>31</v>
      </c>
      <c r="H14" s="169" t="s">
        <v>867</v>
      </c>
      <c r="I14" s="195">
        <v>45742</v>
      </c>
      <c r="J14" s="288">
        <v>45744</v>
      </c>
      <c r="K14" s="201">
        <f t="shared" si="7"/>
        <v>1298.8499999999999</v>
      </c>
      <c r="L14" s="201">
        <f t="shared" si="8"/>
        <v>1298.8499999999999</v>
      </c>
      <c r="M14" s="201">
        <v>2597.6999999999998</v>
      </c>
      <c r="N14" s="269">
        <v>0</v>
      </c>
      <c r="O14" s="281">
        <v>200</v>
      </c>
      <c r="P14" s="293">
        <v>0</v>
      </c>
      <c r="Q14" s="170">
        <v>0</v>
      </c>
      <c r="R14" s="307">
        <f t="shared" si="0"/>
        <v>0</v>
      </c>
      <c r="S14" s="282">
        <f>SUM(S5:S13)</f>
        <v>30731.79</v>
      </c>
      <c r="T14" s="306">
        <f t="shared" si="1"/>
        <v>30731.79</v>
      </c>
    </row>
    <row r="15" spans="1:22" x14ac:dyDescent="0.35">
      <c r="M15" s="208">
        <f>SUM(M5:M14)</f>
        <v>27529.49</v>
      </c>
    </row>
    <row r="17" spans="1:22" s="165" customFormat="1" x14ac:dyDescent="0.35">
      <c r="A17"/>
      <c r="B17"/>
      <c r="D17"/>
      <c r="E17" s="221"/>
      <c r="F17" s="166"/>
      <c r="G17"/>
      <c r="H17" s="208"/>
      <c r="K17" s="208"/>
      <c r="L17" s="208"/>
      <c r="N17" s="166"/>
      <c r="P17"/>
      <c r="Q17"/>
      <c r="R17"/>
      <c r="S17"/>
      <c r="T17"/>
      <c r="V17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9" t="s">
        <v>0</v>
      </c>
      <c r="W5" s="319"/>
      <c r="X5" s="8">
        <v>43191</v>
      </c>
    </row>
    <row r="6" spans="1:24" ht="14" x14ac:dyDescent="0.3">
      <c r="A6" s="320" t="s">
        <v>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</row>
    <row r="7" spans="1:24" ht="14" x14ac:dyDescent="0.3">
      <c r="A7" s="320" t="s">
        <v>5</v>
      </c>
      <c r="B7" s="320"/>
      <c r="C7" s="320" t="s">
        <v>6</v>
      </c>
      <c r="D7" s="320"/>
      <c r="E7" s="320"/>
      <c r="F7" s="320" t="s">
        <v>3</v>
      </c>
      <c r="G7" s="320"/>
      <c r="H7" s="320"/>
      <c r="I7" s="320"/>
      <c r="J7" s="320"/>
      <c r="K7" s="320"/>
      <c r="L7" s="320"/>
      <c r="M7" s="320"/>
      <c r="N7" s="320" t="s">
        <v>7</v>
      </c>
      <c r="O7" s="320"/>
      <c r="P7" s="320"/>
      <c r="Q7" s="320" t="s">
        <v>1</v>
      </c>
      <c r="R7" s="320"/>
      <c r="S7" s="320"/>
      <c r="T7" s="320"/>
      <c r="U7" s="320"/>
      <c r="V7" s="320"/>
      <c r="W7" s="320" t="s">
        <v>8</v>
      </c>
      <c r="X7" s="320" t="s">
        <v>9</v>
      </c>
    </row>
    <row r="8" spans="1:24" s="9" customFormat="1" ht="14" x14ac:dyDescent="0.3">
      <c r="A8" s="318" t="s">
        <v>10</v>
      </c>
      <c r="B8" s="318" t="s">
        <v>11</v>
      </c>
      <c r="C8" s="318" t="s">
        <v>12</v>
      </c>
      <c r="D8" s="318" t="s">
        <v>13</v>
      </c>
      <c r="E8" s="318" t="s">
        <v>14</v>
      </c>
      <c r="F8" s="318" t="s">
        <v>15</v>
      </c>
      <c r="G8" s="318" t="s">
        <v>16</v>
      </c>
      <c r="H8" s="318" t="s">
        <v>17</v>
      </c>
      <c r="I8" s="318"/>
      <c r="J8" s="317" t="s">
        <v>18</v>
      </c>
      <c r="K8" s="317"/>
      <c r="L8" s="318" t="s">
        <v>19</v>
      </c>
      <c r="M8" s="318" t="s">
        <v>20</v>
      </c>
      <c r="N8" s="317" t="s">
        <v>21</v>
      </c>
      <c r="O8" s="317" t="s">
        <v>22</v>
      </c>
      <c r="P8" s="317" t="s">
        <v>23</v>
      </c>
      <c r="Q8" s="317" t="s">
        <v>24</v>
      </c>
      <c r="R8" s="317"/>
      <c r="S8" s="317" t="s">
        <v>25</v>
      </c>
      <c r="T8" s="317"/>
      <c r="U8" s="318" t="s">
        <v>26</v>
      </c>
      <c r="V8" s="317" t="s">
        <v>23</v>
      </c>
      <c r="W8" s="320"/>
      <c r="X8" s="320"/>
    </row>
    <row r="9" spans="1:24" s="9" customFormat="1" ht="17.25" customHeight="1" x14ac:dyDescent="0.3">
      <c r="A9" s="318"/>
      <c r="B9" s="318"/>
      <c r="C9" s="318"/>
      <c r="D9" s="318"/>
      <c r="E9" s="318"/>
      <c r="F9" s="318"/>
      <c r="G9" s="318"/>
      <c r="H9" s="10" t="s">
        <v>27</v>
      </c>
      <c r="I9" s="10" t="s">
        <v>28</v>
      </c>
      <c r="J9" s="10" t="s">
        <v>27</v>
      </c>
      <c r="K9" s="11" t="s">
        <v>29</v>
      </c>
      <c r="L9" s="318"/>
      <c r="M9" s="318"/>
      <c r="N9" s="317"/>
      <c r="O9" s="317"/>
      <c r="P9" s="317"/>
      <c r="Q9" s="10" t="s">
        <v>2</v>
      </c>
      <c r="R9" s="11" t="s">
        <v>30</v>
      </c>
      <c r="S9" s="10" t="s">
        <v>2</v>
      </c>
      <c r="T9" s="11" t="s">
        <v>30</v>
      </c>
      <c r="U9" s="318"/>
      <c r="V9" s="317"/>
      <c r="W9" s="320"/>
      <c r="X9" s="320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91</vt:i4>
      </vt:variant>
    </vt:vector>
  </HeadingPairs>
  <TitlesOfParts>
    <vt:vector size="91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EXECUTADO_- Janeiro - _2025</vt:lpstr>
      <vt:lpstr>EXECUTADO_- Fevereiro - _2025</vt:lpstr>
      <vt:lpstr>EXECUTADO_- Março - _2025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Eduarda Cassimiro Ferreira de Lima</cp:lastModifiedBy>
  <cp:revision>9</cp:revision>
  <dcterms:created xsi:type="dcterms:W3CDTF">2017-08-07T12:58:20Z</dcterms:created>
  <dcterms:modified xsi:type="dcterms:W3CDTF">2025-05-19T14:27:01Z</dcterms:modified>
</cp:coreProperties>
</file>