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410" windowWidth="19440" windowHeight="10860" firstSheet="47" activeTab="50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</sheets>
  <calcPr calcId="145621"/>
</workbook>
</file>

<file path=xl/calcChain.xml><?xml version="1.0" encoding="utf-8"?>
<calcChain xmlns="http://schemas.openxmlformats.org/spreadsheetml/2006/main">
  <c r="O8" i="63" l="1"/>
  <c r="N8" i="63"/>
  <c r="O7" i="63"/>
  <c r="N7" i="63"/>
  <c r="N6" i="63"/>
  <c r="O6" i="63"/>
  <c r="O5" i="63"/>
  <c r="N5" i="63"/>
  <c r="P5" i="63" s="1"/>
  <c r="U8" i="63"/>
  <c r="P8" i="63"/>
  <c r="U7" i="63"/>
  <c r="P7" i="63"/>
  <c r="U6" i="63"/>
  <c r="P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7" i="62"/>
  <c r="W7" i="62" s="1"/>
  <c r="V5" i="62"/>
  <c r="W5" i="62" s="1"/>
  <c r="V10" i="62"/>
  <c r="W10" i="62" s="1"/>
  <c r="V8" i="62"/>
  <c r="W8" i="62" s="1"/>
  <c r="V9" i="62"/>
  <c r="W9" i="62" s="1"/>
  <c r="P28" i="61"/>
  <c r="U28" i="61"/>
  <c r="V28" i="61" s="1"/>
  <c r="W28" i="61" s="1"/>
  <c r="O28" i="61"/>
  <c r="N28" i="61"/>
  <c r="U9" i="61"/>
  <c r="V9" i="61" s="1"/>
  <c r="W9" i="61" s="1"/>
  <c r="U10" i="61"/>
  <c r="V10" i="61" s="1"/>
  <c r="W10" i="61" s="1"/>
  <c r="U11" i="61"/>
  <c r="V11" i="61" s="1"/>
  <c r="W11" i="61" s="1"/>
  <c r="U12" i="61"/>
  <c r="V12" i="61" s="1"/>
  <c r="W12" i="61" s="1"/>
  <c r="U13" i="61"/>
  <c r="V13" i="61" s="1"/>
  <c r="W13" i="61" s="1"/>
  <c r="U14" i="61"/>
  <c r="V14" i="61" s="1"/>
  <c r="W14" i="61" s="1"/>
  <c r="U15" i="61"/>
  <c r="V15" i="61" s="1"/>
  <c r="W15" i="61" s="1"/>
  <c r="U16" i="61"/>
  <c r="V16" i="61" s="1"/>
  <c r="W16" i="61" s="1"/>
  <c r="U17" i="61"/>
  <c r="V17" i="61" s="1"/>
  <c r="W17" i="61" s="1"/>
  <c r="U18" i="61"/>
  <c r="V18" i="61" s="1"/>
  <c r="W18" i="61" s="1"/>
  <c r="U19" i="61"/>
  <c r="V19" i="61" s="1"/>
  <c r="W19" i="61" s="1"/>
  <c r="U20" i="61"/>
  <c r="V20" i="61" s="1"/>
  <c r="W20" i="61" s="1"/>
  <c r="U21" i="61"/>
  <c r="V21" i="61" s="1"/>
  <c r="W21" i="61" s="1"/>
  <c r="U22" i="61"/>
  <c r="V22" i="61" s="1"/>
  <c r="W22" i="61" s="1"/>
  <c r="U23" i="61"/>
  <c r="V23" i="61" s="1"/>
  <c r="W23" i="61" s="1"/>
  <c r="U24" i="61"/>
  <c r="V24" i="61" s="1"/>
  <c r="W24" i="61" s="1"/>
  <c r="U25" i="61"/>
  <c r="V25" i="61" s="1"/>
  <c r="W25" i="61" s="1"/>
  <c r="U26" i="61"/>
  <c r="V26" i="61" s="1"/>
  <c r="W26" i="61" s="1"/>
  <c r="U27" i="61"/>
  <c r="V27" i="61" s="1"/>
  <c r="W27" i="61" s="1"/>
  <c r="P11" i="61" l="1"/>
  <c r="P14" i="61"/>
  <c r="P19" i="61"/>
  <c r="P24" i="61"/>
  <c r="P26" i="61"/>
  <c r="O23" i="61"/>
  <c r="O27" i="61"/>
  <c r="O26" i="61"/>
  <c r="O25" i="61"/>
  <c r="N27" i="61"/>
  <c r="P27" i="61" s="1"/>
  <c r="N26" i="61"/>
  <c r="N25" i="61"/>
  <c r="P25" i="61" s="1"/>
  <c r="N23" i="61"/>
  <c r="P23" i="61" s="1"/>
  <c r="O22" i="61"/>
  <c r="O21" i="61"/>
  <c r="O20" i="61"/>
  <c r="P20" i="61" s="1"/>
  <c r="O18" i="61"/>
  <c r="O17" i="61"/>
  <c r="O16" i="61"/>
  <c r="P16" i="61" s="1"/>
  <c r="O15" i="61"/>
  <c r="O14" i="61"/>
  <c r="O13" i="61"/>
  <c r="P13" i="61" s="1"/>
  <c r="O12" i="61"/>
  <c r="N22" i="61"/>
  <c r="P22" i="61" s="1"/>
  <c r="N21" i="61"/>
  <c r="P21" i="61" s="1"/>
  <c r="N20" i="61"/>
  <c r="N18" i="61"/>
  <c r="P18" i="61" s="1"/>
  <c r="N17" i="61"/>
  <c r="P17" i="61" s="1"/>
  <c r="N16" i="61"/>
  <c r="N15" i="61"/>
  <c r="P15" i="61" s="1"/>
  <c r="N14" i="61"/>
  <c r="N13" i="61"/>
  <c r="N12" i="61"/>
  <c r="P12" i="61" s="1"/>
  <c r="O10" i="61"/>
  <c r="P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8" i="61" l="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O9" i="59"/>
  <c r="O8" i="59"/>
  <c r="N8" i="59"/>
  <c r="N7" i="59"/>
  <c r="O6" i="59"/>
  <c r="N6" i="59"/>
  <c r="O5" i="59"/>
  <c r="N5" i="59"/>
  <c r="P5" i="59" s="1"/>
  <c r="U9" i="59"/>
  <c r="P9" i="59"/>
  <c r="U8" i="59"/>
  <c r="P8" i="59"/>
  <c r="U7" i="59"/>
  <c r="P7" i="59"/>
  <c r="O7" i="59"/>
  <c r="U6" i="59"/>
  <c r="P6" i="59"/>
  <c r="U5" i="59"/>
  <c r="V7" i="59" l="1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V7" i="55"/>
  <c r="W7" i="55" s="1"/>
  <c r="U7" i="55"/>
  <c r="P7" i="55"/>
  <c r="O8" i="56" l="1"/>
  <c r="N8" i="56"/>
  <c r="P8" i="56"/>
  <c r="U8" i="56"/>
  <c r="N6" i="56"/>
  <c r="O6" i="56"/>
  <c r="N7" i="56"/>
  <c r="P7" i="56" s="1"/>
  <c r="O7" i="56"/>
  <c r="O5" i="56"/>
  <c r="N5" i="56"/>
  <c r="P5" i="56" s="1"/>
  <c r="U6" i="56"/>
  <c r="P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V6" i="48" s="1"/>
  <c r="W6" i="48" s="1"/>
  <c r="P6" i="48"/>
  <c r="O6" i="48"/>
  <c r="N6" i="48"/>
  <c r="O5" i="48"/>
  <c r="N5" i="48"/>
  <c r="P5" i="48" s="1"/>
  <c r="U5" i="48"/>
  <c r="V5" i="48" s="1"/>
  <c r="W5" i="48" s="1"/>
  <c r="O7" i="42" l="1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P12" i="38" s="1"/>
  <c r="N12" i="38"/>
  <c r="O11" i="38"/>
  <c r="N11" i="38"/>
  <c r="P11" i="38" s="1"/>
  <c r="O10" i="38"/>
  <c r="N10" i="38"/>
  <c r="U13" i="38"/>
  <c r="U12" i="38"/>
  <c r="U11" i="38"/>
  <c r="U10" i="38"/>
  <c r="P13" i="38" l="1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P14" i="36" s="1"/>
  <c r="N14" i="36"/>
  <c r="O13" i="36"/>
  <c r="N13" i="36"/>
  <c r="P13" i="36" s="1"/>
  <c r="U11" i="36"/>
  <c r="V11" i="36" s="1"/>
  <c r="W11" i="36" s="1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P10" i="36" s="1"/>
  <c r="N10" i="36"/>
  <c r="U10" i="36"/>
  <c r="V16" i="36" l="1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O23" i="34"/>
  <c r="N23" i="34"/>
  <c r="O22" i="34"/>
  <c r="N22" i="34"/>
  <c r="P22" i="34" s="1"/>
  <c r="O21" i="34"/>
  <c r="N21" i="34"/>
  <c r="O20" i="34"/>
  <c r="N20" i="34"/>
  <c r="O19" i="34"/>
  <c r="N19" i="34"/>
  <c r="O18" i="34"/>
  <c r="N18" i="34"/>
  <c r="O17" i="34"/>
  <c r="N17" i="34"/>
  <c r="O16" i="34"/>
  <c r="N16" i="34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P24" i="34"/>
  <c r="U23" i="34"/>
  <c r="P23" i="34"/>
  <c r="V23" i="34" s="1"/>
  <c r="W23" i="34" s="1"/>
  <c r="U22" i="34"/>
  <c r="U21" i="34"/>
  <c r="P21" i="34"/>
  <c r="U20" i="34"/>
  <c r="P20" i="34"/>
  <c r="U19" i="34"/>
  <c r="U18" i="34"/>
  <c r="P18" i="34"/>
  <c r="U17" i="34"/>
  <c r="P17" i="34"/>
  <c r="V17" i="34" s="1"/>
  <c r="W17" i="34" s="1"/>
  <c r="U16" i="34"/>
  <c r="P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V24" i="32" s="1"/>
  <c r="W24" i="32" s="1"/>
  <c r="P24" i="32"/>
  <c r="P25" i="32"/>
  <c r="P26" i="32"/>
  <c r="V26" i="32" s="1"/>
  <c r="W26" i="32" s="1"/>
  <c r="P27" i="32"/>
  <c r="P28" i="32"/>
  <c r="P29" i="32"/>
  <c r="O24" i="32"/>
  <c r="N24" i="32"/>
  <c r="O23" i="32"/>
  <c r="N23" i="32"/>
  <c r="P23" i="32" s="1"/>
  <c r="O22" i="32"/>
  <c r="N22" i="32"/>
  <c r="P22" i="32" s="1"/>
  <c r="O21" i="32"/>
  <c r="N21" i="32"/>
  <c r="P21" i="32" s="1"/>
  <c r="O20" i="32"/>
  <c r="N20" i="32"/>
  <c r="O19" i="32"/>
  <c r="N19" i="32"/>
  <c r="O18" i="32"/>
  <c r="N18" i="32"/>
  <c r="O17" i="32"/>
  <c r="N17" i="32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U29" i="32"/>
  <c r="U30" i="32"/>
  <c r="V30" i="32"/>
  <c r="W30" i="32" s="1"/>
  <c r="U31" i="32"/>
  <c r="U32" i="32"/>
  <c r="V32" i="32" s="1"/>
  <c r="W32" i="32" s="1"/>
  <c r="U33" i="32"/>
  <c r="U34" i="32"/>
  <c r="V34" i="32" s="1"/>
  <c r="W34" i="32" s="1"/>
  <c r="U35" i="32"/>
  <c r="U36" i="32"/>
  <c r="V36" i="32" s="1"/>
  <c r="W36" i="32" s="1"/>
  <c r="U37" i="32"/>
  <c r="V37" i="32" s="1"/>
  <c r="W37" i="32" s="1"/>
  <c r="P11" i="32"/>
  <c r="P17" i="32"/>
  <c r="P20" i="32"/>
  <c r="V28" i="32"/>
  <c r="W28" i="32" s="1"/>
  <c r="P30" i="32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14" i="32" l="1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P31" i="31" s="1"/>
  <c r="O30" i="31"/>
  <c r="N30" i="31"/>
  <c r="O29" i="31"/>
  <c r="N29" i="31"/>
  <c r="O27" i="31"/>
  <c r="P27" i="31" s="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P29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V32" i="31" l="1"/>
  <c r="W32" i="31" s="1"/>
  <c r="V25" i="31"/>
  <c r="W25" i="31" s="1"/>
  <c r="P18" i="3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P33" i="31"/>
  <c r="V33" i="31" s="1"/>
  <c r="W33" i="31" s="1"/>
  <c r="P35" i="31"/>
  <c r="V35" i="31" s="1"/>
  <c r="W35" i="31" s="1"/>
  <c r="P37" i="31"/>
  <c r="V37" i="31" s="1"/>
  <c r="W37" i="31" s="1"/>
  <c r="V36" i="31"/>
  <c r="W36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V11" i="31"/>
  <c r="W11" i="31" s="1"/>
  <c r="P15" i="31"/>
  <c r="P19" i="31"/>
  <c r="V18" i="31"/>
  <c r="W18" i="31" s="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V25" i="28" s="1"/>
  <c r="W25" i="28" s="1"/>
  <c r="U26" i="28"/>
  <c r="V26" i="28" s="1"/>
  <c r="W26" i="28" s="1"/>
  <c r="U27" i="28"/>
  <c r="V27" i="28" s="1"/>
  <c r="W27" i="28" s="1"/>
  <c r="U28" i="28"/>
  <c r="V28" i="28" s="1"/>
  <c r="W28" i="28" s="1"/>
  <c r="U29" i="28"/>
  <c r="V29" i="28" s="1"/>
  <c r="W29" i="28" s="1"/>
  <c r="U24" i="28"/>
  <c r="V24" i="28" s="1"/>
  <c r="W24" i="28" s="1"/>
  <c r="V11" i="28"/>
  <c r="W11" i="28" s="1"/>
  <c r="V12" i="28"/>
  <c r="W12" i="28" s="1"/>
  <c r="V20" i="28"/>
  <c r="W20" i="28" s="1"/>
  <c r="U11" i="28"/>
  <c r="U12" i="28"/>
  <c r="U13" i="28"/>
  <c r="V13" i="28" s="1"/>
  <c r="W13" i="28" s="1"/>
  <c r="U14" i="28"/>
  <c r="V14" i="28" s="1"/>
  <c r="W14" i="28" s="1"/>
  <c r="U15" i="28"/>
  <c r="V15" i="28" s="1"/>
  <c r="W15" i="28" s="1"/>
  <c r="U16" i="28"/>
  <c r="V16" i="28" s="1"/>
  <c r="W16" i="28" s="1"/>
  <c r="U17" i="28"/>
  <c r="V17" i="28" s="1"/>
  <c r="W17" i="28" s="1"/>
  <c r="U18" i="28"/>
  <c r="V18" i="28" s="1"/>
  <c r="W18" i="28" s="1"/>
  <c r="U19" i="28"/>
  <c r="V19" i="28" s="1"/>
  <c r="W19" i="28" s="1"/>
  <c r="U20" i="28"/>
  <c r="P26" i="28"/>
  <c r="P24" i="28"/>
  <c r="P14" i="28"/>
  <c r="P18" i="28"/>
  <c r="N25" i="28"/>
  <c r="P25" i="28" s="1"/>
  <c r="O25" i="28"/>
  <c r="N26" i="28"/>
  <c r="O26" i="28"/>
  <c r="N27" i="28"/>
  <c r="P27" i="28" s="1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P20" i="28" s="1"/>
  <c r="O19" i="28"/>
  <c r="N19" i="28"/>
  <c r="P19" i="28" s="1"/>
  <c r="O18" i="28"/>
  <c r="N18" i="28"/>
  <c r="O17" i="28"/>
  <c r="N17" i="28"/>
  <c r="P17" i="28" s="1"/>
  <c r="O16" i="28"/>
  <c r="N16" i="28"/>
  <c r="P16" i="28" s="1"/>
  <c r="O15" i="28"/>
  <c r="N15" i="28"/>
  <c r="P15" i="28" s="1"/>
  <c r="O14" i="28"/>
  <c r="N14" i="28"/>
  <c r="O13" i="28"/>
  <c r="N13" i="28"/>
  <c r="P13" i="28" s="1"/>
  <c r="O12" i="28"/>
  <c r="N12" i="28"/>
  <c r="P12" i="28" s="1"/>
  <c r="O11" i="28"/>
  <c r="N11" i="28"/>
  <c r="P11" i="28" s="1"/>
  <c r="O10" i="28"/>
  <c r="P10" i="28" s="1"/>
  <c r="N10" i="28"/>
  <c r="U10" i="28"/>
  <c r="V10" i="28" l="1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V19" i="27" s="1"/>
  <c r="W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V15" i="27" l="1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P18" i="25" s="1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P12" i="25" s="1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V17" i="25" l="1"/>
  <c r="W17" i="25" s="1"/>
  <c r="P13" i="25"/>
  <c r="P15" i="25"/>
  <c r="P10" i="25"/>
  <c r="P16" i="25"/>
  <c r="V18" i="25"/>
  <c r="W18" i="25" s="1"/>
  <c r="V15" i="25"/>
  <c r="W15" i="25" s="1"/>
  <c r="V14" i="25"/>
  <c r="W14" i="25" s="1"/>
  <c r="V16" i="25"/>
  <c r="W16" i="25" s="1"/>
  <c r="P11" i="25"/>
  <c r="V11" i="25" s="1"/>
  <c r="W11" i="25" s="1"/>
  <c r="V13" i="25"/>
  <c r="W13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V11" i="24" s="1"/>
  <c r="W11" i="24" s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6" i="24" l="1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N15" i="23"/>
  <c r="P15" i="23" s="1"/>
  <c r="O15" i="23"/>
  <c r="N16" i="23"/>
  <c r="O16" i="23"/>
  <c r="N17" i="23"/>
  <c r="P17" i="23" s="1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P19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1" i="23" l="1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N13" i="22"/>
  <c r="O12" i="22"/>
  <c r="N12" i="22"/>
  <c r="O11" i="22"/>
  <c r="N11" i="22"/>
  <c r="O10" i="22"/>
  <c r="P10" i="22" s="1"/>
  <c r="N10" i="22"/>
  <c r="U11" i="22"/>
  <c r="U12" i="22"/>
  <c r="U13" i="22"/>
  <c r="U14" i="22"/>
  <c r="U15" i="22"/>
  <c r="P11" i="22"/>
  <c r="V11" i="22" s="1"/>
  <c r="W11" i="22" s="1"/>
  <c r="P12" i="22"/>
  <c r="P13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1" i="20"/>
  <c r="V11" i="20" s="1"/>
  <c r="W11" i="20" s="1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1" i="18"/>
  <c r="P12" i="18"/>
  <c r="P13" i="18"/>
  <c r="V13" i="18" s="1"/>
  <c r="W13" i="18" s="1"/>
  <c r="P14" i="18"/>
  <c r="P15" i="18"/>
  <c r="V15" i="18" s="1"/>
  <c r="W15" i="18" s="1"/>
  <c r="P16" i="18"/>
  <c r="P17" i="18"/>
  <c r="V17" i="18" s="1"/>
  <c r="W17" i="18" s="1"/>
  <c r="P18" i="18"/>
  <c r="P19" i="18"/>
  <c r="P20" i="18"/>
  <c r="P21" i="18"/>
  <c r="V21" i="18" s="1"/>
  <c r="W21" i="18" s="1"/>
  <c r="P22" i="18"/>
  <c r="P23" i="18"/>
  <c r="V23" i="18" s="1"/>
  <c r="W23" i="18" s="1"/>
  <c r="P24" i="18"/>
  <c r="P25" i="18"/>
  <c r="V25" i="18" s="1"/>
  <c r="W25" i="18" s="1"/>
  <c r="P26" i="18"/>
  <c r="V11" i="18"/>
  <c r="W11" i="18" s="1"/>
  <c r="V12" i="18"/>
  <c r="W12" i="18"/>
  <c r="U11" i="18"/>
  <c r="U12" i="18"/>
  <c r="U13" i="18"/>
  <c r="U14" i="18"/>
  <c r="V14" i="18" s="1"/>
  <c r="W14" i="18" s="1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V22" i="18" s="1"/>
  <c r="W22" i="18" s="1"/>
  <c r="U23" i="18"/>
  <c r="U24" i="18"/>
  <c r="V24" i="18" s="1"/>
  <c r="W24" i="18" s="1"/>
  <c r="U25" i="18"/>
  <c r="U26" i="18"/>
  <c r="V26" i="18" s="1"/>
  <c r="W26" i="18" s="1"/>
  <c r="O25" i="18"/>
  <c r="N25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O17" i="18"/>
  <c r="N17" i="18"/>
  <c r="O16" i="18"/>
  <c r="N16" i="18"/>
  <c r="V16" i="18" l="1"/>
  <c r="W16" i="18" s="1"/>
  <c r="V19" i="18"/>
  <c r="W19" i="18" s="1"/>
  <c r="O15" i="18"/>
  <c r="N15" i="18"/>
  <c r="O14" i="18" l="1"/>
  <c r="N14" i="18"/>
  <c r="O13" i="18"/>
  <c r="N13" i="18"/>
  <c r="O12" i="18"/>
  <c r="N12" i="18"/>
  <c r="O11" i="18"/>
  <c r="N11" i="18"/>
  <c r="N10" i="18"/>
  <c r="O10" i="18"/>
  <c r="U10" i="18"/>
  <c r="P10" i="18"/>
  <c r="V10" i="18" l="1"/>
  <c r="W10" i="18" s="1"/>
  <c r="V24" i="17"/>
  <c r="W24" i="17" s="1"/>
  <c r="V21" i="17"/>
  <c r="V22" i="17"/>
  <c r="U24" i="17"/>
  <c r="O24" i="17"/>
  <c r="N24" i="17"/>
  <c r="P24" i="17" s="1"/>
  <c r="U21" i="17" l="1"/>
  <c r="U22" i="17"/>
  <c r="O23" i="17"/>
  <c r="P23" i="17" s="1"/>
  <c r="N22" i="17"/>
  <c r="P22" i="17" s="1"/>
  <c r="O21" i="17"/>
  <c r="N21" i="17"/>
  <c r="O20" i="17"/>
  <c r="N20" i="17"/>
  <c r="P21" i="17" l="1"/>
  <c r="W21" i="17" s="1"/>
  <c r="P20" i="17"/>
  <c r="W22" i="17"/>
  <c r="O15" i="17"/>
  <c r="N15" i="17"/>
  <c r="O14" i="17"/>
  <c r="N14" i="17"/>
  <c r="O13" i="17"/>
  <c r="N13" i="17"/>
  <c r="O12" i="17" l="1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5" i="16"/>
  <c r="P17" i="16"/>
  <c r="P19" i="16"/>
  <c r="P20" i="16"/>
  <c r="O18" i="16"/>
  <c r="N18" i="16"/>
  <c r="P18" i="16" s="1"/>
  <c r="O16" i="16"/>
  <c r="N16" i="16"/>
  <c r="P16" i="16" s="1"/>
  <c r="O15" i="16"/>
  <c r="N15" i="16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P12" i="14" s="1"/>
  <c r="V12" i="14" s="1"/>
  <c r="W12" i="14" s="1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V17" i="14" l="1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O10" i="13"/>
  <c r="N10" i="13"/>
  <c r="P10" i="13" s="1"/>
  <c r="U14" i="13"/>
  <c r="U13" i="13"/>
  <c r="P13" i="13"/>
  <c r="V13" i="13" s="1"/>
  <c r="W13" i="13" s="1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P13" i="12"/>
  <c r="V13" i="12" s="1"/>
  <c r="W13" i="12" s="1"/>
  <c r="U12" i="12"/>
  <c r="P12" i="12"/>
  <c r="V12" i="12" s="1"/>
  <c r="W12" i="12" s="1"/>
  <c r="U11" i="12"/>
  <c r="P11" i="12"/>
  <c r="U10" i="12"/>
  <c r="P10" i="12"/>
  <c r="V10" i="12" s="1"/>
  <c r="W10" i="12" s="1"/>
  <c r="V11" i="12" l="1"/>
  <c r="W11" i="12" s="1"/>
  <c r="O14" i="11"/>
  <c r="N14" i="11"/>
  <c r="P14" i="11" s="1"/>
  <c r="O13" i="11"/>
  <c r="N13" i="11"/>
  <c r="O12" i="11"/>
  <c r="N12" i="11"/>
  <c r="P12" i="11"/>
  <c r="P13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V28" i="10" s="1"/>
  <c r="W28" i="10" s="1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O21" i="10"/>
  <c r="N21" i="10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19" i="10"/>
  <c r="P21" i="10"/>
  <c r="P22" i="10"/>
  <c r="V22" i="10" s="1"/>
  <c r="W22" i="10" s="1"/>
  <c r="P24" i="10"/>
  <c r="V24" i="10" s="1"/>
  <c r="W24" i="10" s="1"/>
  <c r="P25" i="10"/>
  <c r="P27" i="10"/>
  <c r="O11" i="10"/>
  <c r="N11" i="10"/>
  <c r="P11" i="10" s="1"/>
  <c r="O10" i="10"/>
  <c r="N10" i="10"/>
  <c r="P12" i="10" l="1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V23" i="9" s="1"/>
  <c r="W23" i="9" s="1"/>
  <c r="P27" i="9"/>
  <c r="P31" i="9"/>
  <c r="U23" i="9"/>
  <c r="U24" i="9"/>
  <c r="U25" i="9"/>
  <c r="U26" i="9"/>
  <c r="U27" i="9"/>
  <c r="P28" i="9"/>
  <c r="U28" i="9"/>
  <c r="U29" i="9"/>
  <c r="P30" i="9"/>
  <c r="V30" i="9" s="1"/>
  <c r="W30" i="9" s="1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1" i="9" l="1"/>
  <c r="W31" i="9" s="1"/>
  <c r="P24" i="9"/>
  <c r="V25" i="9"/>
  <c r="W25" i="9" s="1"/>
  <c r="V32" i="9"/>
  <c r="W32" i="9" s="1"/>
  <c r="V24" i="9"/>
  <c r="W24" i="9" s="1"/>
  <c r="V26" i="9"/>
  <c r="W26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P26" i="8" s="1"/>
  <c r="N26" i="8"/>
  <c r="O25" i="8"/>
  <c r="N25" i="8"/>
  <c r="N24" i="8"/>
  <c r="P24" i="8" s="1"/>
  <c r="O24" i="8"/>
  <c r="O23" i="8"/>
  <c r="N23" i="8"/>
  <c r="U21" i="8"/>
  <c r="U22" i="8"/>
  <c r="U23" i="8"/>
  <c r="U24" i="8"/>
  <c r="U25" i="8"/>
  <c r="U26" i="8"/>
  <c r="P23" i="8"/>
  <c r="O22" i="8"/>
  <c r="P22" i="8" s="1"/>
  <c r="V22" i="8" s="1"/>
  <c r="W22" i="8" s="1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P16" i="8" s="1"/>
  <c r="N16" i="8"/>
  <c r="O15" i="8"/>
  <c r="N15" i="8"/>
  <c r="P15" i="8" s="1"/>
  <c r="O14" i="8"/>
  <c r="P14" i="8" s="1"/>
  <c r="N14" i="8"/>
  <c r="O13" i="8"/>
  <c r="N13" i="8"/>
  <c r="O12" i="8"/>
  <c r="N12" i="8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2" i="8"/>
  <c r="P13" i="8"/>
  <c r="P19" i="8"/>
  <c r="P21" i="8"/>
  <c r="V21" i="8" s="1"/>
  <c r="W21" i="8" s="1"/>
  <c r="O10" i="8"/>
  <c r="P10" i="8" s="1"/>
  <c r="N10" i="8"/>
  <c r="V26" i="8" l="1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9" i="7" l="1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P11" i="6"/>
  <c r="O15" i="6"/>
  <c r="N15" i="6"/>
  <c r="P15" i="6" s="1"/>
  <c r="V15" i="6" s="1"/>
  <c r="W15" i="6" s="1"/>
  <c r="O14" i="6"/>
  <c r="P14" i="6" s="1"/>
  <c r="V14" i="6" s="1"/>
  <c r="W14" i="6" s="1"/>
  <c r="N14" i="6"/>
  <c r="O13" i="6"/>
  <c r="N13" i="6"/>
  <c r="P13" i="6" s="1"/>
  <c r="O12" i="6"/>
  <c r="P12" i="6" s="1"/>
  <c r="N12" i="6"/>
  <c r="U11" i="6"/>
  <c r="U12" i="6"/>
  <c r="U13" i="6"/>
  <c r="U14" i="6"/>
  <c r="U15" i="6"/>
  <c r="O11" i="6"/>
  <c r="N11" i="6"/>
  <c r="N10" i="6"/>
  <c r="O10" i="6"/>
  <c r="U10" i="6"/>
  <c r="V11" i="6" l="1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<sst xmlns="http://schemas.openxmlformats.org/spreadsheetml/2006/main" count="6342" uniqueCount="639">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</sst>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9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8" fillId="2" borderId="0" applyNumberFormat="0" applyFont="0" applyBorder="0" applyProtection="0"/>
    <xf numFmtId="0" fontId="19" fillId="0" borderId="0" applyNumberFormat="0" applyBorder="0" applyProtection="0">
      <alignment horizontal="center"/>
    </xf>
    <xf numFmtId="0" fontId="19" fillId="0" borderId="0" applyNumberFormat="0" applyBorder="0" applyProtection="0">
      <alignment horizontal="center" textRotation="90"/>
    </xf>
    <xf numFmtId="0" fontId="20" fillId="0" borderId="0" applyNumberFormat="0" applyBorder="0" applyProtection="0"/>
    <xf numFmtId="166" fontId="20" fillId="0" borderId="0" applyBorder="0" applyProtection="0"/>
    <xf numFmtId="0" fontId="17" fillId="0" borderId="0"/>
    <xf numFmtId="44" fontId="18" fillId="0" borderId="0" applyFont="0" applyFill="0" applyBorder="0" applyAlignment="0" applyProtection="0"/>
    <xf numFmtId="0" fontId="14" fillId="0" borderId="0"/>
  </cellStyleXfs>
  <cellXfs count="307">
    <xf numFmtId="0" fontId="0" fillId="0" borderId="0" xfId="0"/>
    <xf numFmtId="0" fontId="0" fillId="3" borderId="0" xfId="0" applyFill="1" applyAlignment="1"/>
    <xf numFmtId="0" fontId="26" fillId="3" borderId="0" xfId="0" applyFont="1" applyFill="1" applyAlignment="1"/>
    <xf numFmtId="0" fontId="27" fillId="3" borderId="0" xfId="0" applyFont="1" applyFill="1"/>
    <xf numFmtId="0" fontId="27" fillId="0" borderId="0" xfId="0" applyFont="1"/>
    <xf numFmtId="0" fontId="24" fillId="3" borderId="0" xfId="0" applyFont="1" applyFill="1" applyAlignment="1"/>
    <xf numFmtId="0" fontId="22" fillId="3" borderId="0" xfId="0" applyFont="1" applyFill="1"/>
    <xf numFmtId="0" fontId="25" fillId="3" borderId="0" xfId="0" applyFont="1" applyFill="1" applyAlignment="1"/>
    <xf numFmtId="165" fontId="21" fillId="0" borderId="1" xfId="0" applyNumberFormat="1" applyFont="1" applyBorder="1" applyAlignment="1">
      <alignment horizontal="right"/>
    </xf>
    <xf numFmtId="0" fontId="0" fillId="5" borderId="0" xfId="0" applyFill="1"/>
    <xf numFmtId="0" fontId="23" fillId="5" borderId="0" xfId="0" applyFont="1" applyFill="1" applyAlignment="1">
      <alignment horizontal="center"/>
    </xf>
    <xf numFmtId="164" fontId="23" fillId="5" borderId="0" xfId="0" applyNumberFormat="1" applyFont="1" applyFill="1" applyAlignment="1">
      <alignment horizontal="center"/>
    </xf>
    <xf numFmtId="0" fontId="28" fillId="3" borderId="1" xfId="0" applyFont="1" applyFill="1" applyBorder="1" applyAlignment="1">
      <alignment horizontal="center" vertical="top"/>
    </xf>
    <xf numFmtId="0" fontId="28" fillId="0" borderId="1" xfId="0" applyFont="1" applyBorder="1" applyAlignment="1">
      <alignment horizontal="center" vertical="top"/>
    </xf>
    <xf numFmtId="0" fontId="28" fillId="3" borderId="1" xfId="0" applyFont="1" applyFill="1" applyBorder="1" applyAlignment="1">
      <alignment horizontal="center" vertical="top" wrapText="1"/>
    </xf>
    <xf numFmtId="164" fontId="28" fillId="3" borderId="1" xfId="0" applyNumberFormat="1" applyFont="1" applyFill="1" applyBorder="1" applyAlignment="1">
      <alignment horizontal="center" vertical="top"/>
    </xf>
    <xf numFmtId="14" fontId="28" fillId="3" borderId="1" xfId="0" applyNumberFormat="1" applyFont="1" applyFill="1" applyBorder="1" applyAlignment="1">
      <alignment horizontal="center" vertical="top"/>
    </xf>
    <xf numFmtId="14" fontId="28" fillId="3" borderId="2" xfId="0" applyNumberFormat="1" applyFont="1" applyFill="1" applyBorder="1" applyAlignment="1">
      <alignment horizontal="center" vertical="top"/>
    </xf>
    <xf numFmtId="0" fontId="27" fillId="0" borderId="1" xfId="0" applyFont="1" applyBorder="1" applyAlignment="1">
      <alignment horizontal="center" vertical="top"/>
    </xf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164" fontId="28" fillId="3" borderId="1" xfId="0" applyNumberFormat="1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167" fontId="28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top"/>
    </xf>
    <xf numFmtId="49" fontId="28" fillId="6" borderId="1" xfId="0" applyNumberFormat="1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164" fontId="28" fillId="6" borderId="1" xfId="0" applyNumberFormat="1" applyFont="1" applyFill="1" applyBorder="1" applyAlignment="1">
      <alignment horizontal="center" vertical="center"/>
    </xf>
    <xf numFmtId="167" fontId="28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top"/>
    </xf>
    <xf numFmtId="0" fontId="28" fillId="6" borderId="1" xfId="0" applyFont="1" applyFill="1" applyBorder="1" applyAlignment="1">
      <alignment horizontal="center" vertical="center" wrapText="1"/>
    </xf>
    <xf numFmtId="14" fontId="28" fillId="6" borderId="1" xfId="0" applyNumberFormat="1" applyFont="1" applyFill="1" applyBorder="1" applyAlignment="1">
      <alignment horizontal="center" vertical="center"/>
    </xf>
    <xf numFmtId="0" fontId="27" fillId="7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top" wrapText="1"/>
    </xf>
    <xf numFmtId="14" fontId="28" fillId="6" borderId="4" xfId="0" applyNumberFormat="1" applyFont="1" applyFill="1" applyBorder="1" applyAlignment="1">
      <alignment horizontal="center" vertical="center"/>
    </xf>
    <xf numFmtId="164" fontId="28" fillId="6" borderId="5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164" fontId="28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8" fillId="6" borderId="3" xfId="0" applyNumberFormat="1" applyFont="1" applyFill="1" applyBorder="1" applyAlignment="1">
      <alignment horizontal="center" vertical="center"/>
    </xf>
    <xf numFmtId="167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164" fontId="28" fillId="6" borderId="2" xfId="0" applyNumberFormat="1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164" fontId="28" fillId="6" borderId="5" xfId="0" applyNumberFormat="1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14" fontId="28" fillId="6" borderId="5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14" fontId="28" fillId="6" borderId="3" xfId="0" applyNumberFormat="1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164" fontId="28" fillId="6" borderId="15" xfId="0" applyNumberFormat="1" applyFont="1" applyFill="1" applyBorder="1" applyAlignment="1">
      <alignment horizontal="center" vertical="center"/>
    </xf>
    <xf numFmtId="164" fontId="28" fillId="6" borderId="17" xfId="0" applyNumberFormat="1" applyFont="1" applyFill="1" applyBorder="1" applyAlignment="1">
      <alignment horizontal="center" vertical="center"/>
    </xf>
    <xf numFmtId="168" fontId="28" fillId="6" borderId="3" xfId="0" applyNumberFormat="1" applyFont="1" applyFill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167" fontId="28" fillId="6" borderId="15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14" fontId="28" fillId="6" borderId="1" xfId="0" applyNumberFormat="1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44" fontId="28" fillId="6" borderId="1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14" fontId="28" fillId="6" borderId="5" xfId="0" applyNumberFormat="1" applyFont="1" applyFill="1" applyBorder="1" applyAlignment="1">
      <alignment horizontal="center" vertical="center" wrapText="1"/>
    </xf>
    <xf numFmtId="44" fontId="28" fillId="6" borderId="5" xfId="7" applyFont="1" applyFill="1" applyBorder="1" applyAlignment="1">
      <alignment horizontal="center" vertical="center" wrapText="1"/>
    </xf>
    <xf numFmtId="14" fontId="28" fillId="6" borderId="3" xfId="0" applyNumberFormat="1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165" fontId="21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6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4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4" fillId="0" borderId="0" xfId="8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169" fontId="16" fillId="0" borderId="3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9" fontId="28" fillId="6" borderId="13" xfId="0" applyNumberFormat="1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 wrapText="1"/>
    </xf>
    <xf numFmtId="14" fontId="28" fillId="6" borderId="13" xfId="0" applyNumberFormat="1" applyFont="1" applyFill="1" applyBorder="1" applyAlignment="1">
      <alignment horizontal="center" vertical="center" wrapText="1"/>
    </xf>
    <xf numFmtId="169" fontId="16" fillId="0" borderId="1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4" fontId="0" fillId="0" borderId="0" xfId="0" applyNumberFormat="1"/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" fontId="0" fillId="0" borderId="3" xfId="0" applyNumberFormat="1" applyFont="1" applyBorder="1" applyAlignment="1">
      <alignment horizontal="center"/>
    </xf>
    <xf numFmtId="0" fontId="28" fillId="6" borderId="3" xfId="0" applyFont="1" applyFill="1" applyBorder="1" applyAlignment="1">
      <alignment horizontal="center" vertical="center" wrapText="1"/>
    </xf>
    <xf numFmtId="0" fontId="28" fillId="6" borderId="3" xfId="0" applyNumberFormat="1" applyFont="1" applyFill="1" applyBorder="1" applyAlignment="1">
      <alignment horizontal="center" vertical="center"/>
    </xf>
    <xf numFmtId="44" fontId="28" fillId="6" borderId="3" xfId="7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8" fillId="6" borderId="13" xfId="0" applyNumberFormat="1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 wrapText="1"/>
    </xf>
    <xf numFmtId="44" fontId="28" fillId="6" borderId="3" xfId="7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1" fillId="0" borderId="1" xfId="0" applyFont="1" applyFill="1" applyBorder="1" applyAlignment="1"/>
    <xf numFmtId="0" fontId="23" fillId="4" borderId="1" xfId="0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164" fontId="23" fillId="5" borderId="1" xfId="0" applyNumberFormat="1" applyFont="1" applyFill="1" applyBorder="1" applyAlignment="1">
      <alignment horizontal="center"/>
    </xf>
    <xf numFmtId="164" fontId="28" fillId="6" borderId="3" xfId="0" applyNumberFormat="1" applyFont="1" applyFill="1" applyBorder="1" applyAlignment="1">
      <alignment horizontal="center" vertical="center"/>
    </xf>
    <xf numFmtId="164" fontId="28" fillId="6" borderId="9" xfId="0" applyNumberFormat="1" applyFont="1" applyFill="1" applyBorder="1" applyAlignment="1">
      <alignment horizontal="center" vertical="center"/>
    </xf>
    <xf numFmtId="164" fontId="28" fillId="6" borderId="10" xfId="0" applyNumberFormat="1" applyFont="1" applyFill="1" applyBorder="1" applyAlignment="1">
      <alignment horizontal="center" vertical="center"/>
    </xf>
    <xf numFmtId="0" fontId="27" fillId="7" borderId="3" xfId="0" applyFont="1" applyFill="1" applyBorder="1" applyAlignment="1">
      <alignment horizontal="center" vertical="top"/>
    </xf>
    <xf numFmtId="0" fontId="28" fillId="6" borderId="7" xfId="0" applyFont="1" applyFill="1" applyBorder="1" applyAlignment="1">
      <alignment horizontal="center" vertical="center"/>
    </xf>
    <xf numFmtId="0" fontId="28" fillId="6" borderId="8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167" fontId="28" fillId="6" borderId="3" xfId="0" applyNumberFormat="1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/>
    </xf>
    <xf numFmtId="49" fontId="28" fillId="6" borderId="6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top"/>
    </xf>
    <xf numFmtId="0" fontId="27" fillId="7" borderId="6" xfId="0" applyFont="1" applyFill="1" applyBorder="1" applyAlignment="1">
      <alignment horizontal="center" vertical="top"/>
    </xf>
    <xf numFmtId="164" fontId="28" fillId="6" borderId="5" xfId="0" applyNumberFormat="1" applyFont="1" applyFill="1" applyBorder="1" applyAlignment="1">
      <alignment horizontal="center" vertical="center"/>
    </xf>
    <xf numFmtId="164" fontId="28" fillId="6" borderId="6" xfId="0" applyNumberFormat="1" applyFont="1" applyFill="1" applyBorder="1" applyAlignment="1">
      <alignment horizontal="center" vertical="center"/>
    </xf>
    <xf numFmtId="167" fontId="28" fillId="6" borderId="5" xfId="0" applyNumberFormat="1" applyFont="1" applyFill="1" applyBorder="1" applyAlignment="1">
      <alignment horizontal="center" vertical="center"/>
    </xf>
    <xf numFmtId="167" fontId="28" fillId="6" borderId="6" xfId="0" applyNumberFormat="1" applyFont="1" applyFill="1" applyBorder="1" applyAlignment="1">
      <alignment horizontal="center" vertical="center"/>
    </xf>
    <xf numFmtId="14" fontId="28" fillId="6" borderId="5" xfId="0" applyNumberFormat="1" applyFont="1" applyFill="1" applyBorder="1" applyAlignment="1">
      <alignment horizontal="center" vertical="center"/>
    </xf>
    <xf numFmtId="14" fontId="28" fillId="6" borderId="6" xfId="0" applyNumberFormat="1" applyFont="1" applyFill="1" applyBorder="1" applyAlignment="1">
      <alignment horizontal="center" vertical="center"/>
    </xf>
    <xf numFmtId="14" fontId="28" fillId="6" borderId="3" xfId="0" applyNumberFormat="1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 wrapText="1"/>
    </xf>
    <xf numFmtId="168" fontId="28" fillId="6" borderId="3" xfId="0" applyNumberFormat="1" applyFont="1" applyFill="1" applyBorder="1" applyAlignment="1">
      <alignment horizontal="center" vertical="center"/>
    </xf>
    <xf numFmtId="0" fontId="28" fillId="6" borderId="3" xfId="0" applyNumberFormat="1" applyFont="1" applyFill="1" applyBorder="1" applyAlignment="1">
      <alignment horizontal="center" vertical="center"/>
    </xf>
    <xf numFmtId="167" fontId="28" fillId="6" borderId="15" xfId="0" applyNumberFormat="1" applyFont="1" applyFill="1" applyBorder="1" applyAlignment="1">
      <alignment horizontal="center" vertical="center"/>
    </xf>
    <xf numFmtId="167" fontId="28" fillId="6" borderId="16" xfId="0" applyNumberFormat="1" applyFont="1" applyFill="1" applyBorder="1" applyAlignment="1">
      <alignment horizontal="center" vertical="center"/>
    </xf>
    <xf numFmtId="164" fontId="28" fillId="6" borderId="12" xfId="0" applyNumberFormat="1" applyFont="1" applyFill="1" applyBorder="1" applyAlignment="1">
      <alignment horizontal="center" vertical="center"/>
    </xf>
    <xf numFmtId="164" fontId="28" fillId="6" borderId="17" xfId="0" applyNumberFormat="1" applyFont="1" applyFill="1" applyBorder="1" applyAlignment="1">
      <alignment horizontal="center" vertical="center"/>
    </xf>
    <xf numFmtId="164" fontId="28" fillId="6" borderId="18" xfId="0" applyNumberFormat="1" applyFont="1" applyFill="1" applyBorder="1" applyAlignment="1">
      <alignment horizontal="center" vertical="center"/>
    </xf>
    <xf numFmtId="164" fontId="28" fillId="6" borderId="15" xfId="0" applyNumberFormat="1" applyFont="1" applyFill="1" applyBorder="1" applyAlignment="1">
      <alignment horizontal="center" vertical="center"/>
    </xf>
    <xf numFmtId="164" fontId="28" fillId="6" borderId="16" xfId="0" applyNumberFormat="1" applyFont="1" applyFill="1" applyBorder="1" applyAlignment="1">
      <alignment horizontal="center" vertical="center"/>
    </xf>
    <xf numFmtId="49" fontId="28" fillId="6" borderId="3" xfId="0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0" fontId="28" fillId="7" borderId="3" xfId="0" applyFont="1" applyFill="1" applyBorder="1" applyAlignment="1">
      <alignment horizontal="center" vertical="center"/>
    </xf>
    <xf numFmtId="44" fontId="28" fillId="6" borderId="3" xfId="7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44" fontId="28" fillId="6" borderId="15" xfId="7" applyFont="1" applyFill="1" applyBorder="1" applyAlignment="1">
      <alignment horizontal="center" vertical="center" wrapText="1"/>
    </xf>
    <xf numFmtId="44" fontId="28" fillId="6" borderId="16" xfId="7" applyFont="1" applyFill="1" applyBorder="1" applyAlignment="1">
      <alignment horizontal="center" vertical="center" wrapText="1"/>
    </xf>
    <xf numFmtId="44" fontId="28" fillId="6" borderId="20" xfId="7" applyFont="1" applyFill="1" applyBorder="1" applyAlignment="1">
      <alignment horizontal="center" vertical="center" wrapText="1"/>
    </xf>
    <xf numFmtId="44" fontId="28" fillId="6" borderId="5" xfId="7" applyFont="1" applyFill="1" applyBorder="1" applyAlignment="1">
      <alignment horizontal="center" vertical="center" wrapText="1"/>
    </xf>
    <xf numFmtId="44" fontId="28" fillId="6" borderId="12" xfId="7" applyFont="1" applyFill="1" applyBorder="1" applyAlignment="1">
      <alignment horizontal="center" vertical="center" wrapText="1"/>
    </xf>
    <xf numFmtId="44" fontId="28" fillId="6" borderId="6" xfId="7" applyFont="1" applyFill="1" applyBorder="1" applyAlignment="1">
      <alignment horizontal="center" vertical="center" wrapText="1"/>
    </xf>
    <xf numFmtId="44" fontId="28" fillId="6" borderId="17" xfId="7" applyFont="1" applyFill="1" applyBorder="1" applyAlignment="1">
      <alignment horizontal="center" vertical="center" wrapText="1"/>
    </xf>
    <xf numFmtId="44" fontId="28" fillId="6" borderId="18" xfId="7" applyFont="1" applyFill="1" applyBorder="1" applyAlignment="1">
      <alignment horizontal="center" vertical="center" wrapText="1"/>
    </xf>
    <xf numFmtId="44" fontId="28" fillId="6" borderId="21" xfId="7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/>
    </xf>
    <xf numFmtId="0" fontId="23" fillId="5" borderId="5" xfId="0" applyFont="1" applyFill="1" applyBorder="1" applyAlignment="1">
      <alignment horizontal="center"/>
    </xf>
    <xf numFmtId="164" fontId="23" fillId="5" borderId="5" xfId="0" applyNumberFormat="1" applyFont="1" applyFill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44" fontId="28" fillId="6" borderId="13" xfId="7" applyFont="1" applyFill="1" applyBorder="1" applyAlignment="1">
      <alignment horizontal="center" vertical="center" wrapText="1"/>
    </xf>
    <xf numFmtId="44" fontId="28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9">
    <cellStyle name="ConditionalStyle_1" xfId="1"/>
    <cellStyle name="Heading" xfId="2"/>
    <cellStyle name="Heading1" xfId="3"/>
    <cellStyle name="Moeda" xfId="7" builtinId="4"/>
    <cellStyle name="Normal" xfId="0" builtinId="0" customBuiltin="1"/>
    <cellStyle name="Normal 2" xfId="6"/>
    <cellStyle name="Normal 3" xfId="8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42917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43252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43282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48" t="s">
        <v>279</v>
      </c>
      <c r="B22" s="248" t="s">
        <v>279</v>
      </c>
      <c r="C22" s="250" t="s">
        <v>75</v>
      </c>
      <c r="D22" s="244" t="s">
        <v>104</v>
      </c>
      <c r="E22" s="246" t="s">
        <v>88</v>
      </c>
      <c r="F22" s="248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40">
        <v>0</v>
      </c>
      <c r="R22" s="236">
        <v>0</v>
      </c>
      <c r="S22" s="242">
        <v>0</v>
      </c>
      <c r="T22" s="236">
        <v>0</v>
      </c>
      <c r="U22" s="243">
        <f t="shared" si="1"/>
        <v>0</v>
      </c>
      <c r="V22" s="236">
        <f>P22+P23</f>
        <v>1406.06</v>
      </c>
      <c r="W22" s="237">
        <f t="shared" si="3"/>
        <v>1406.06</v>
      </c>
      <c r="X22" s="239"/>
    </row>
    <row r="23" spans="1:24" ht="38.25" customHeight="1" x14ac:dyDescent="0.2">
      <c r="A23" s="249"/>
      <c r="B23" s="249"/>
      <c r="C23" s="251"/>
      <c r="D23" s="245"/>
      <c r="E23" s="247"/>
      <c r="F23" s="249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41"/>
      <c r="R23" s="236"/>
      <c r="S23" s="242"/>
      <c r="T23" s="236"/>
      <c r="U23" s="243"/>
      <c r="V23" s="236"/>
      <c r="W23" s="238"/>
      <c r="X23" s="239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43313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43344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48" t="s">
        <v>250</v>
      </c>
      <c r="B16" s="248" t="s">
        <v>250</v>
      </c>
      <c r="C16" s="250" t="s">
        <v>319</v>
      </c>
      <c r="D16" s="244" t="s">
        <v>324</v>
      </c>
      <c r="E16" s="246" t="s">
        <v>87</v>
      </c>
      <c r="F16" s="248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58">
        <v>43356</v>
      </c>
      <c r="M16" s="258">
        <v>43357</v>
      </c>
      <c r="N16" s="31">
        <f>1465.14/2</f>
        <v>732.57</v>
      </c>
      <c r="O16" s="31"/>
      <c r="P16" s="254">
        <f>N16+O17</f>
        <v>1465.14</v>
      </c>
      <c r="Q16" s="250">
        <v>2</v>
      </c>
      <c r="R16" s="254">
        <v>120</v>
      </c>
      <c r="S16" s="250">
        <v>0</v>
      </c>
      <c r="T16" s="254">
        <v>0</v>
      </c>
      <c r="U16" s="256">
        <f t="shared" si="1"/>
        <v>240</v>
      </c>
      <c r="V16" s="254">
        <f t="shared" si="2"/>
        <v>1705.14</v>
      </c>
      <c r="W16" s="254">
        <f t="shared" si="3"/>
        <v>1705.14</v>
      </c>
      <c r="X16" s="252"/>
    </row>
    <row r="17" spans="1:24" ht="14.25" x14ac:dyDescent="0.2">
      <c r="A17" s="249"/>
      <c r="B17" s="249"/>
      <c r="C17" s="251"/>
      <c r="D17" s="245"/>
      <c r="E17" s="247"/>
      <c r="F17" s="249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59"/>
      <c r="M17" s="259"/>
      <c r="N17" s="31"/>
      <c r="O17" s="31">
        <f>1465.14/2</f>
        <v>732.57</v>
      </c>
      <c r="P17" s="255"/>
      <c r="Q17" s="251"/>
      <c r="R17" s="255"/>
      <c r="S17" s="251"/>
      <c r="T17" s="255"/>
      <c r="U17" s="257"/>
      <c r="V17" s="255"/>
      <c r="W17" s="255"/>
      <c r="X17" s="253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43374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43405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61" t="s">
        <v>372</v>
      </c>
      <c r="B21" s="261" t="s">
        <v>372</v>
      </c>
      <c r="C21" s="242" t="s">
        <v>75</v>
      </c>
      <c r="D21" s="272" t="s">
        <v>74</v>
      </c>
      <c r="E21" s="273" t="s">
        <v>88</v>
      </c>
      <c r="F21" s="274" t="s">
        <v>374</v>
      </c>
      <c r="G21" s="275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60">
        <v>43433</v>
      </c>
      <c r="M21" s="260">
        <v>43434</v>
      </c>
      <c r="N21" s="270">
        <f>1395.23/2</f>
        <v>697.61500000000001</v>
      </c>
      <c r="O21" s="268">
        <f>1395.23/2</f>
        <v>697.61500000000001</v>
      </c>
      <c r="P21" s="263">
        <f t="shared" si="0"/>
        <v>697.61500000000001</v>
      </c>
      <c r="Q21" s="264">
        <v>0</v>
      </c>
      <c r="R21" s="263">
        <v>0</v>
      </c>
      <c r="S21" s="264">
        <v>0</v>
      </c>
      <c r="T21" s="263">
        <v>0</v>
      </c>
      <c r="U21" s="265">
        <f t="shared" si="1"/>
        <v>0</v>
      </c>
      <c r="V21" s="254">
        <f t="shared" si="2"/>
        <v>697.61500000000001</v>
      </c>
      <c r="W21" s="268">
        <f t="shared" si="3"/>
        <v>697.61500000000001</v>
      </c>
      <c r="X21" s="260"/>
    </row>
    <row r="22" spans="1:24" ht="26.25" customHeight="1" x14ac:dyDescent="0.2">
      <c r="A22" s="262"/>
      <c r="B22" s="262"/>
      <c r="C22" s="242"/>
      <c r="D22" s="272"/>
      <c r="E22" s="273"/>
      <c r="F22" s="274"/>
      <c r="G22" s="275"/>
      <c r="H22" s="52" t="s">
        <v>38</v>
      </c>
      <c r="I22" s="51" t="s">
        <v>39</v>
      </c>
      <c r="J22" s="52" t="s">
        <v>111</v>
      </c>
      <c r="K22" s="51" t="s">
        <v>112</v>
      </c>
      <c r="L22" s="260"/>
      <c r="M22" s="260"/>
      <c r="N22" s="271"/>
      <c r="O22" s="269"/>
      <c r="P22" s="263">
        <f t="shared" si="0"/>
        <v>0</v>
      </c>
      <c r="Q22" s="264"/>
      <c r="R22" s="263"/>
      <c r="S22" s="264"/>
      <c r="T22" s="263"/>
      <c r="U22" s="266"/>
      <c r="V22" s="267"/>
      <c r="W22" s="269"/>
      <c r="X22" s="260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43435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43466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43497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43525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42948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43556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43586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43617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61" t="s">
        <v>250</v>
      </c>
      <c r="B21" s="261" t="s">
        <v>250</v>
      </c>
      <c r="C21" s="274" t="s">
        <v>319</v>
      </c>
      <c r="D21" s="272"/>
      <c r="E21" s="273"/>
      <c r="F21" s="274" t="s">
        <v>458</v>
      </c>
      <c r="G21" s="274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76">
        <f>3129.35/2</f>
        <v>1564.675</v>
      </c>
      <c r="O21" s="276">
        <f>3129.35/2</f>
        <v>1564.675</v>
      </c>
      <c r="P21" s="276">
        <v>1925.28</v>
      </c>
      <c r="Q21" s="274">
        <v>2</v>
      </c>
      <c r="R21" s="276">
        <v>120</v>
      </c>
      <c r="S21" s="276">
        <v>0</v>
      </c>
      <c r="T21" s="276">
        <v>0</v>
      </c>
      <c r="U21" s="278">
        <f t="shared" ref="U21" si="4">(Q21*R21)+(S21*T21)</f>
        <v>240</v>
      </c>
      <c r="V21" s="281">
        <f t="shared" ref="V21" si="5">U21+P21</f>
        <v>2165.2799999999997</v>
      </c>
      <c r="W21" s="284">
        <f t="shared" si="3"/>
        <v>2165.2799999999997</v>
      </c>
      <c r="X21" s="276"/>
    </row>
    <row r="22" spans="1:24" ht="14.25" x14ac:dyDescent="0.2">
      <c r="A22" s="277"/>
      <c r="B22" s="277"/>
      <c r="C22" s="274"/>
      <c r="D22" s="272"/>
      <c r="E22" s="273"/>
      <c r="F22" s="274"/>
      <c r="G22" s="274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76"/>
      <c r="O22" s="276"/>
      <c r="P22" s="276"/>
      <c r="Q22" s="274"/>
      <c r="R22" s="276"/>
      <c r="S22" s="276"/>
      <c r="T22" s="276"/>
      <c r="U22" s="279"/>
      <c r="V22" s="282"/>
      <c r="W22" s="285"/>
      <c r="X22" s="276"/>
    </row>
    <row r="23" spans="1:24" ht="15" customHeight="1" x14ac:dyDescent="0.2">
      <c r="A23" s="262"/>
      <c r="B23" s="262"/>
      <c r="C23" s="274"/>
      <c r="D23" s="272"/>
      <c r="E23" s="273"/>
      <c r="F23" s="274"/>
      <c r="G23" s="274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76"/>
      <c r="O23" s="276"/>
      <c r="P23" s="276"/>
      <c r="Q23" s="274"/>
      <c r="R23" s="276"/>
      <c r="S23" s="276"/>
      <c r="T23" s="276"/>
      <c r="U23" s="280"/>
      <c r="V23" s="283"/>
      <c r="W23" s="286"/>
      <c r="X23" s="276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94">
        <v>43586</v>
      </c>
    </row>
    <row r="6" spans="1:47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47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87" t="s">
        <v>9</v>
      </c>
    </row>
    <row r="8" spans="1:47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8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8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94">
        <v>43586</v>
      </c>
    </row>
    <row r="6" spans="1:47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47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87" t="s">
        <v>9</v>
      </c>
    </row>
    <row r="8" spans="1:47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8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8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94">
        <v>43586</v>
      </c>
    </row>
    <row r="6" spans="1:47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47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87" t="s">
        <v>9</v>
      </c>
    </row>
    <row r="8" spans="1:47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8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8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94">
        <v>43586</v>
      </c>
    </row>
    <row r="6" spans="1:46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46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87" t="s">
        <v>9</v>
      </c>
    </row>
    <row r="8" spans="1:46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8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8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94">
        <v>43586</v>
      </c>
    </row>
    <row r="6" spans="1:46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46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87" t="s">
        <v>9</v>
      </c>
    </row>
    <row r="8" spans="1:46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8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8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94">
        <v>43586</v>
      </c>
    </row>
    <row r="6" spans="1:46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46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87" t="s">
        <v>9</v>
      </c>
    </row>
    <row r="8" spans="1:46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8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88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42979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43009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34"/>
      <c r="B4" s="234"/>
      <c r="C4" s="234"/>
      <c r="D4" s="234"/>
      <c r="E4" s="234"/>
      <c r="F4" s="234"/>
      <c r="G4" s="234"/>
      <c r="H4" s="10" t="s">
        <v>27</v>
      </c>
      <c r="I4" s="10" t="s">
        <v>28</v>
      </c>
      <c r="J4" s="10" t="s">
        <v>27</v>
      </c>
      <c r="K4" s="11" t="s">
        <v>29</v>
      </c>
      <c r="L4" s="234"/>
      <c r="M4" s="234"/>
      <c r="N4" s="235"/>
      <c r="O4" s="235"/>
      <c r="P4" s="235"/>
      <c r="Q4" s="10" t="s">
        <v>2</v>
      </c>
      <c r="R4" s="11" t="s">
        <v>30</v>
      </c>
      <c r="S4" s="10" t="s">
        <v>2</v>
      </c>
      <c r="T4" s="11" t="s">
        <v>30</v>
      </c>
      <c r="U4" s="234"/>
      <c r="V4" s="235"/>
      <c r="W4" s="233"/>
      <c r="X4" s="288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296" t="s">
        <v>250</v>
      </c>
      <c r="B7" s="296" t="s">
        <v>258</v>
      </c>
      <c r="C7" s="296" t="s">
        <v>183</v>
      </c>
      <c r="D7" s="296">
        <v>119</v>
      </c>
      <c r="E7" s="299" t="s">
        <v>591</v>
      </c>
      <c r="F7" s="296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300">
        <v>0</v>
      </c>
      <c r="O7" s="300">
        <v>0</v>
      </c>
      <c r="P7" s="292">
        <f t="shared" si="0"/>
        <v>0</v>
      </c>
      <c r="Q7" s="294">
        <v>5</v>
      </c>
      <c r="R7" s="301">
        <v>120</v>
      </c>
      <c r="S7" s="294">
        <v>0</v>
      </c>
      <c r="T7" s="301">
        <v>0</v>
      </c>
      <c r="U7" s="292">
        <f t="shared" si="1"/>
        <v>600</v>
      </c>
      <c r="V7" s="292">
        <f t="shared" si="2"/>
        <v>600</v>
      </c>
      <c r="W7" s="292">
        <f t="shared" si="3"/>
        <v>600</v>
      </c>
      <c r="X7" s="294"/>
    </row>
    <row r="8" spans="1:24" ht="15" x14ac:dyDescent="0.2">
      <c r="A8" s="297"/>
      <c r="B8" s="297"/>
      <c r="C8" s="297"/>
      <c r="D8" s="297"/>
      <c r="E8" s="299"/>
      <c r="F8" s="297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300"/>
      <c r="O8" s="300"/>
      <c r="P8" s="293"/>
      <c r="Q8" s="295"/>
      <c r="R8" s="302"/>
      <c r="S8" s="295"/>
      <c r="T8" s="302"/>
      <c r="U8" s="293"/>
      <c r="V8" s="293"/>
      <c r="W8" s="293"/>
      <c r="X8" s="295"/>
    </row>
    <row r="9" spans="1:24" ht="15" x14ac:dyDescent="0.2">
      <c r="A9" s="296" t="s">
        <v>250</v>
      </c>
      <c r="B9" s="296" t="s">
        <v>212</v>
      </c>
      <c r="C9" s="298" t="s">
        <v>270</v>
      </c>
      <c r="D9" s="296">
        <v>158</v>
      </c>
      <c r="E9" s="299" t="s">
        <v>592</v>
      </c>
      <c r="F9" s="298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300">
        <v>0</v>
      </c>
      <c r="O9" s="300">
        <v>0</v>
      </c>
      <c r="P9" s="292">
        <f t="shared" ref="P9" si="4">SUM(N9:O9)</f>
        <v>0</v>
      </c>
      <c r="Q9" s="294">
        <v>5</v>
      </c>
      <c r="R9" s="301">
        <v>120</v>
      </c>
      <c r="S9" s="294">
        <v>0</v>
      </c>
      <c r="T9" s="301">
        <v>0</v>
      </c>
      <c r="U9" s="292">
        <f t="shared" ref="U9" si="5">(Q9*R9)+(S9*T9)</f>
        <v>600</v>
      </c>
      <c r="V9" s="292">
        <f t="shared" ref="V9" si="6">U9+P9</f>
        <v>600</v>
      </c>
      <c r="W9" s="292">
        <f t="shared" ref="W9" si="7">V9</f>
        <v>600</v>
      </c>
      <c r="X9" s="294"/>
    </row>
    <row r="10" spans="1:24" ht="15" x14ac:dyDescent="0.2">
      <c r="A10" s="297"/>
      <c r="B10" s="297"/>
      <c r="C10" s="297"/>
      <c r="D10" s="297"/>
      <c r="E10" s="299"/>
      <c r="F10" s="297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300"/>
      <c r="O10" s="300"/>
      <c r="P10" s="293"/>
      <c r="Q10" s="295"/>
      <c r="R10" s="302"/>
      <c r="S10" s="295"/>
      <c r="T10" s="302"/>
      <c r="U10" s="293"/>
      <c r="V10" s="293"/>
      <c r="W10" s="293"/>
      <c r="X10" s="295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211" t="s">
        <v>597</v>
      </c>
      <c r="B5" s="211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98" t="s">
        <v>250</v>
      </c>
      <c r="B5" s="98" t="s">
        <v>212</v>
      </c>
      <c r="C5" s="98" t="s">
        <v>270</v>
      </c>
      <c r="D5" s="29" t="s">
        <v>173</v>
      </c>
      <c r="E5" s="207" t="s">
        <v>599</v>
      </c>
      <c r="F5" s="214" t="s">
        <v>593</v>
      </c>
      <c r="G5" s="98" t="s">
        <v>31</v>
      </c>
      <c r="H5" s="98" t="s">
        <v>32</v>
      </c>
      <c r="I5" s="98" t="s">
        <v>33</v>
      </c>
      <c r="J5" s="211" t="s">
        <v>38</v>
      </c>
      <c r="K5" s="211" t="s">
        <v>390</v>
      </c>
      <c r="L5" s="89">
        <v>44412</v>
      </c>
      <c r="M5" s="89">
        <v>44413</v>
      </c>
      <c r="N5" s="210">
        <f>833.12/2</f>
        <v>416.56</v>
      </c>
      <c r="O5" s="210">
        <f>833.12/2</f>
        <v>416.56</v>
      </c>
      <c r="P5" s="210">
        <f t="shared" ref="P5:P7" si="0">SUM(N5:O5)</f>
        <v>833.12</v>
      </c>
      <c r="Q5" s="209">
        <v>2</v>
      </c>
      <c r="R5" s="210">
        <v>120</v>
      </c>
      <c r="S5" s="209">
        <v>0</v>
      </c>
      <c r="T5" s="210">
        <v>0</v>
      </c>
      <c r="U5" s="210">
        <f t="shared" ref="U5:U8" si="1">(Q5*R5)+(S5*T5)</f>
        <v>240</v>
      </c>
      <c r="V5" s="210">
        <f t="shared" ref="V5:V8" si="2">U5+P5</f>
        <v>1073.1199999999999</v>
      </c>
      <c r="W5" s="210">
        <f t="shared" ref="W5:W8" si="3">V5</f>
        <v>1073.1199999999999</v>
      </c>
      <c r="X5" s="209"/>
    </row>
    <row r="6" spans="1:24" ht="15" x14ac:dyDescent="0.2">
      <c r="A6" s="98" t="s">
        <v>250</v>
      </c>
      <c r="B6" s="98" t="s">
        <v>212</v>
      </c>
      <c r="C6" s="98" t="s">
        <v>378</v>
      </c>
      <c r="D6" s="143" t="s">
        <v>384</v>
      </c>
      <c r="E6" s="207" t="s">
        <v>52</v>
      </c>
      <c r="F6" s="214" t="s">
        <v>600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44419</v>
      </c>
      <c r="M6" s="89">
        <v>44420</v>
      </c>
      <c r="N6" s="210">
        <f>1513.24/2</f>
        <v>756.62</v>
      </c>
      <c r="O6" s="210">
        <f>1513.24/2</f>
        <v>756.62</v>
      </c>
      <c r="P6" s="210">
        <f t="shared" si="0"/>
        <v>1513.24</v>
      </c>
      <c r="Q6" s="209">
        <v>2</v>
      </c>
      <c r="R6" s="210">
        <v>120</v>
      </c>
      <c r="S6" s="209">
        <v>0</v>
      </c>
      <c r="T6" s="210">
        <v>0</v>
      </c>
      <c r="U6" s="210">
        <f t="shared" si="1"/>
        <v>240</v>
      </c>
      <c r="V6" s="210">
        <f t="shared" si="2"/>
        <v>1753.24</v>
      </c>
      <c r="W6" s="210">
        <f t="shared" si="3"/>
        <v>1753.24</v>
      </c>
      <c r="X6" s="209"/>
    </row>
    <row r="7" spans="1:24" ht="15" x14ac:dyDescent="0.2">
      <c r="A7" s="98" t="s">
        <v>250</v>
      </c>
      <c r="B7" s="98" t="s">
        <v>322</v>
      </c>
      <c r="C7" s="98" t="s">
        <v>451</v>
      </c>
      <c r="D7" s="143">
        <v>144</v>
      </c>
      <c r="E7" s="214" t="s">
        <v>129</v>
      </c>
      <c r="F7" s="214" t="s">
        <v>601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44425</v>
      </c>
      <c r="M7" s="89">
        <v>44427</v>
      </c>
      <c r="N7" s="210">
        <f>1690.94/2</f>
        <v>845.47</v>
      </c>
      <c r="O7" s="210">
        <f>902.91/2</f>
        <v>451.45499999999998</v>
      </c>
      <c r="P7" s="210">
        <f t="shared" si="0"/>
        <v>1296.925</v>
      </c>
      <c r="Q7" s="209">
        <v>3</v>
      </c>
      <c r="R7" s="210">
        <v>120</v>
      </c>
      <c r="S7" s="209">
        <v>0</v>
      </c>
      <c r="T7" s="210">
        <v>0</v>
      </c>
      <c r="U7" s="210">
        <f t="shared" si="1"/>
        <v>360</v>
      </c>
      <c r="V7" s="210">
        <f t="shared" si="2"/>
        <v>1656.925</v>
      </c>
      <c r="W7" s="210">
        <f t="shared" si="3"/>
        <v>1656.925</v>
      </c>
      <c r="X7" s="209"/>
    </row>
    <row r="8" spans="1:24" ht="15" x14ac:dyDescent="0.2">
      <c r="A8" s="98" t="s">
        <v>250</v>
      </c>
      <c r="B8" s="98" t="s">
        <v>322</v>
      </c>
      <c r="C8" s="98" t="s">
        <v>343</v>
      </c>
      <c r="D8" s="143" t="s">
        <v>358</v>
      </c>
      <c r="E8" s="214" t="s">
        <v>129</v>
      </c>
      <c r="F8" s="214" t="s">
        <v>602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46958</v>
      </c>
      <c r="M8" s="89">
        <v>44436</v>
      </c>
      <c r="N8" s="210">
        <f>1093.18/2</f>
        <v>546.59</v>
      </c>
      <c r="O8" s="210">
        <f>1093.18/2</f>
        <v>546.59</v>
      </c>
      <c r="P8" s="210">
        <f t="shared" ref="P8" si="4">SUM(N8:O8)</f>
        <v>1093.18</v>
      </c>
      <c r="Q8" s="209">
        <v>4</v>
      </c>
      <c r="R8" s="210">
        <v>120</v>
      </c>
      <c r="S8" s="209">
        <v>0</v>
      </c>
      <c r="T8" s="210">
        <v>0</v>
      </c>
      <c r="U8" s="210">
        <f t="shared" si="1"/>
        <v>480</v>
      </c>
      <c r="V8" s="210">
        <f t="shared" si="2"/>
        <v>1573.18</v>
      </c>
      <c r="W8" s="210">
        <f t="shared" si="3"/>
        <v>1573.18</v>
      </c>
      <c r="X8" s="209"/>
    </row>
    <row r="9" spans="1:24" ht="15" x14ac:dyDescent="0.2">
      <c r="A9" s="98" t="s">
        <v>250</v>
      </c>
      <c r="B9" s="98" t="s">
        <v>322</v>
      </c>
      <c r="C9" s="98" t="s">
        <v>92</v>
      </c>
      <c r="D9" s="208" t="s">
        <v>93</v>
      </c>
      <c r="E9" s="214" t="s">
        <v>603</v>
      </c>
      <c r="F9" s="214" t="s">
        <v>602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46958</v>
      </c>
      <c r="M9" s="89">
        <v>44436</v>
      </c>
      <c r="N9" s="210">
        <f>1093.18/2</f>
        <v>546.59</v>
      </c>
      <c r="O9" s="210">
        <f>1093.18/2</f>
        <v>546.59</v>
      </c>
      <c r="P9" s="210">
        <f t="shared" ref="P9" si="5">SUM(N9:O9)</f>
        <v>1093.18</v>
      </c>
      <c r="Q9" s="209">
        <v>4</v>
      </c>
      <c r="R9" s="210">
        <v>120</v>
      </c>
      <c r="S9" s="209">
        <v>0</v>
      </c>
      <c r="T9" s="210">
        <v>0</v>
      </c>
      <c r="U9" s="210">
        <f t="shared" ref="U9" si="6">(Q9*R9)+(S9*T9)</f>
        <v>480</v>
      </c>
      <c r="V9" s="210">
        <f t="shared" ref="V9" si="7">U9+P9</f>
        <v>1573.18</v>
      </c>
      <c r="W9" s="210">
        <f t="shared" ref="W9" si="8">V9</f>
        <v>1573.18</v>
      </c>
      <c r="X9" s="20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218" t="s">
        <v>250</v>
      </c>
      <c r="B5" s="218" t="s">
        <v>250</v>
      </c>
      <c r="C5" s="218" t="s">
        <v>319</v>
      </c>
      <c r="D5" s="218">
        <v>346</v>
      </c>
      <c r="E5" s="218" t="s">
        <v>55</v>
      </c>
      <c r="F5" s="218" t="s">
        <v>604</v>
      </c>
      <c r="G5" s="98" t="s">
        <v>31</v>
      </c>
      <c r="H5" s="98" t="s">
        <v>32</v>
      </c>
      <c r="I5" s="98" t="s">
        <v>33</v>
      </c>
      <c r="J5" s="217" t="s">
        <v>106</v>
      </c>
      <c r="K5" s="217" t="s">
        <v>107</v>
      </c>
      <c r="L5" s="89">
        <v>44449</v>
      </c>
      <c r="M5" s="89">
        <v>44449</v>
      </c>
      <c r="N5" s="213">
        <f>1907.48/2</f>
        <v>953.74</v>
      </c>
      <c r="O5" s="213">
        <f>1907.48/2</f>
        <v>953.74</v>
      </c>
      <c r="P5" s="213">
        <f t="shared" ref="P5:P8" si="0">SUM(N5:O5)</f>
        <v>1907.48</v>
      </c>
      <c r="Q5" s="212">
        <v>1</v>
      </c>
      <c r="R5" s="213">
        <v>120</v>
      </c>
      <c r="S5" s="212">
        <v>0</v>
      </c>
      <c r="T5" s="213">
        <v>0</v>
      </c>
      <c r="U5" s="213">
        <f t="shared" ref="U5:U8" si="1">(Q5*R5)+(S5*T5)</f>
        <v>120</v>
      </c>
      <c r="V5" s="213">
        <f t="shared" ref="V5:V8" si="2">U5+P5</f>
        <v>2027.48</v>
      </c>
      <c r="W5" s="213">
        <f t="shared" ref="W5:W8" si="3">V5</f>
        <v>2027.48</v>
      </c>
      <c r="X5" s="212"/>
    </row>
    <row r="6" spans="1:24" ht="15" x14ac:dyDescent="0.2">
      <c r="A6" s="218" t="s">
        <v>250</v>
      </c>
      <c r="B6" s="218" t="s">
        <v>212</v>
      </c>
      <c r="C6" s="218" t="s">
        <v>378</v>
      </c>
      <c r="D6" s="218" t="s">
        <v>384</v>
      </c>
      <c r="E6" s="218" t="s">
        <v>52</v>
      </c>
      <c r="F6" s="218" t="s">
        <v>605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44453</v>
      </c>
      <c r="M6" s="89">
        <v>44454</v>
      </c>
      <c r="N6" s="213">
        <v>716.46</v>
      </c>
      <c r="O6" s="213">
        <v>1471.6200000000001</v>
      </c>
      <c r="P6" s="213">
        <f t="shared" si="0"/>
        <v>2188.08</v>
      </c>
      <c r="Q6" s="212">
        <v>2</v>
      </c>
      <c r="R6" s="213">
        <v>120</v>
      </c>
      <c r="S6" s="212">
        <v>0</v>
      </c>
      <c r="T6" s="213">
        <v>0</v>
      </c>
      <c r="U6" s="213">
        <f t="shared" si="1"/>
        <v>240</v>
      </c>
      <c r="V6" s="213">
        <f t="shared" si="2"/>
        <v>2428.08</v>
      </c>
      <c r="W6" s="213">
        <f t="shared" si="3"/>
        <v>2428.08</v>
      </c>
      <c r="X6" s="212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18" t="s">
        <v>599</v>
      </c>
      <c r="F7" s="218" t="s">
        <v>607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44460</v>
      </c>
      <c r="M7" s="89">
        <v>44462</v>
      </c>
      <c r="N7" s="213">
        <v>716.46</v>
      </c>
      <c r="O7" s="213">
        <v>1471.6200000000001</v>
      </c>
      <c r="P7" s="213">
        <f t="shared" si="0"/>
        <v>2188.08</v>
      </c>
      <c r="Q7" s="212">
        <v>3</v>
      </c>
      <c r="R7" s="213">
        <v>120</v>
      </c>
      <c r="S7" s="212">
        <v>0</v>
      </c>
      <c r="T7" s="213">
        <v>0</v>
      </c>
      <c r="U7" s="213">
        <f t="shared" si="1"/>
        <v>360</v>
      </c>
      <c r="V7" s="213">
        <f t="shared" si="2"/>
        <v>2548.08</v>
      </c>
      <c r="W7" s="213">
        <f t="shared" si="3"/>
        <v>2548.08</v>
      </c>
      <c r="X7" s="212"/>
    </row>
    <row r="8" spans="1:24" ht="15" x14ac:dyDescent="0.2">
      <c r="A8" s="218" t="s">
        <v>250</v>
      </c>
      <c r="B8" s="218" t="s">
        <v>289</v>
      </c>
      <c r="C8" s="218" t="s">
        <v>236</v>
      </c>
      <c r="D8" s="219">
        <v>82</v>
      </c>
      <c r="E8" s="218" t="s">
        <v>89</v>
      </c>
      <c r="F8" s="218" t="s">
        <v>606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44439</v>
      </c>
      <c r="M8" s="89">
        <v>44440</v>
      </c>
      <c r="N8" s="213">
        <f>1471.62/2</f>
        <v>735.81</v>
      </c>
      <c r="O8" s="213">
        <f>1471.62/2</f>
        <v>735.81</v>
      </c>
      <c r="P8" s="213">
        <f t="shared" si="0"/>
        <v>1471.62</v>
      </c>
      <c r="Q8" s="212">
        <v>2</v>
      </c>
      <c r="R8" s="213">
        <v>120</v>
      </c>
      <c r="S8" s="212">
        <v>0</v>
      </c>
      <c r="T8" s="213">
        <v>0</v>
      </c>
      <c r="U8" s="213">
        <f t="shared" si="1"/>
        <v>240</v>
      </c>
      <c r="V8" s="213">
        <f t="shared" si="2"/>
        <v>1711.62</v>
      </c>
      <c r="W8" s="213">
        <f t="shared" si="3"/>
        <v>1711.62</v>
      </c>
      <c r="X8" s="212"/>
    </row>
    <row r="9" spans="1:24" x14ac:dyDescent="0.2">
      <c r="Q9" s="149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D18" sqref="D18:E18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218" t="s">
        <v>597</v>
      </c>
      <c r="B5" s="218" t="s">
        <v>542</v>
      </c>
      <c r="C5" s="218" t="s">
        <v>541</v>
      </c>
      <c r="D5" s="143">
        <v>353</v>
      </c>
      <c r="E5" s="223" t="s">
        <v>548</v>
      </c>
      <c r="F5" s="223" t="s">
        <v>622</v>
      </c>
      <c r="G5" s="98" t="s">
        <v>31</v>
      </c>
      <c r="H5" s="98" t="s">
        <v>32</v>
      </c>
      <c r="I5" s="98" t="s">
        <v>33</v>
      </c>
      <c r="J5" s="211" t="s">
        <v>595</v>
      </c>
      <c r="K5" s="211" t="s">
        <v>390</v>
      </c>
      <c r="L5" s="89">
        <v>44489</v>
      </c>
      <c r="M5" s="89">
        <v>44491</v>
      </c>
      <c r="N5" s="216">
        <f>666.8/2</f>
        <v>333.4</v>
      </c>
      <c r="O5" s="216">
        <f>666.8/2</f>
        <v>333.4</v>
      </c>
      <c r="P5" s="216">
        <f t="shared" ref="P5:P28" si="0">SUM(N5:O5)</f>
        <v>666.8</v>
      </c>
      <c r="Q5" s="215">
        <v>3</v>
      </c>
      <c r="R5" s="216">
        <v>120</v>
      </c>
      <c r="S5" s="215">
        <v>0</v>
      </c>
      <c r="T5" s="216">
        <v>0</v>
      </c>
      <c r="U5" s="216">
        <f t="shared" ref="U5:U8" si="1">(Q5*R5)+(S5*T5)</f>
        <v>360</v>
      </c>
      <c r="V5" s="216">
        <f t="shared" ref="V5:V8" si="2">U5+P5</f>
        <v>1026.8</v>
      </c>
      <c r="W5" s="216">
        <f t="shared" ref="W5:W8" si="3">V5</f>
        <v>1026.8</v>
      </c>
      <c r="X5" s="215"/>
    </row>
    <row r="6" spans="1:24" ht="15" x14ac:dyDescent="0.2">
      <c r="A6" s="218" t="s">
        <v>597</v>
      </c>
      <c r="B6" s="218" t="s">
        <v>362</v>
      </c>
      <c r="C6" s="218" t="s">
        <v>361</v>
      </c>
      <c r="D6" s="143">
        <v>23</v>
      </c>
      <c r="E6" s="223" t="s">
        <v>621</v>
      </c>
      <c r="F6" s="223" t="s">
        <v>622</v>
      </c>
      <c r="G6" s="98" t="s">
        <v>31</v>
      </c>
      <c r="H6" s="98" t="s">
        <v>32</v>
      </c>
      <c r="I6" s="98" t="s">
        <v>33</v>
      </c>
      <c r="J6" s="211" t="s">
        <v>595</v>
      </c>
      <c r="K6" s="211" t="s">
        <v>390</v>
      </c>
      <c r="L6" s="89">
        <v>44489</v>
      </c>
      <c r="M6" s="89">
        <v>44491</v>
      </c>
      <c r="N6" s="216">
        <f t="shared" ref="N6:O8" si="4">468.04/2</f>
        <v>234.02</v>
      </c>
      <c r="O6" s="216">
        <f t="shared" si="4"/>
        <v>234.02</v>
      </c>
      <c r="P6" s="216">
        <f t="shared" si="0"/>
        <v>468.04</v>
      </c>
      <c r="Q6" s="215">
        <v>3</v>
      </c>
      <c r="R6" s="216">
        <v>120</v>
      </c>
      <c r="S6" s="215">
        <v>0</v>
      </c>
      <c r="T6" s="216">
        <v>0</v>
      </c>
      <c r="U6" s="216">
        <f t="shared" si="1"/>
        <v>360</v>
      </c>
      <c r="V6" s="216">
        <f t="shared" si="2"/>
        <v>828.04</v>
      </c>
      <c r="W6" s="216">
        <f t="shared" si="3"/>
        <v>828.04</v>
      </c>
      <c r="X6" s="215"/>
    </row>
    <row r="7" spans="1:24" ht="15" x14ac:dyDescent="0.2">
      <c r="A7" s="218" t="s">
        <v>597</v>
      </c>
      <c r="B7" s="218" t="s">
        <v>215</v>
      </c>
      <c r="C7" s="218" t="s">
        <v>48</v>
      </c>
      <c r="D7" s="143">
        <v>56</v>
      </c>
      <c r="E7" s="223" t="s">
        <v>615</v>
      </c>
      <c r="F7" s="223" t="s">
        <v>622</v>
      </c>
      <c r="G7" s="98" t="s">
        <v>31</v>
      </c>
      <c r="H7" s="98" t="s">
        <v>32</v>
      </c>
      <c r="I7" s="98" t="s">
        <v>33</v>
      </c>
      <c r="J7" s="211" t="s">
        <v>595</v>
      </c>
      <c r="K7" s="211" t="s">
        <v>390</v>
      </c>
      <c r="L7" s="89">
        <v>44489</v>
      </c>
      <c r="M7" s="89">
        <v>44491</v>
      </c>
      <c r="N7" s="216">
        <f t="shared" si="4"/>
        <v>234.02</v>
      </c>
      <c r="O7" s="216">
        <f t="shared" si="4"/>
        <v>234.02</v>
      </c>
      <c r="P7" s="216">
        <f t="shared" si="0"/>
        <v>468.04</v>
      </c>
      <c r="Q7" s="215">
        <v>3</v>
      </c>
      <c r="R7" s="216">
        <v>12</v>
      </c>
      <c r="S7" s="215">
        <v>3</v>
      </c>
      <c r="T7" s="216">
        <v>100</v>
      </c>
      <c r="U7" s="216">
        <f t="shared" si="1"/>
        <v>336</v>
      </c>
      <c r="V7" s="216">
        <f t="shared" si="2"/>
        <v>804.04</v>
      </c>
      <c r="W7" s="216">
        <f t="shared" si="3"/>
        <v>804.04</v>
      </c>
      <c r="X7" s="215"/>
    </row>
    <row r="8" spans="1:24" ht="15" x14ac:dyDescent="0.2">
      <c r="A8" s="218" t="s">
        <v>597</v>
      </c>
      <c r="B8" s="218" t="s">
        <v>215</v>
      </c>
      <c r="C8" s="218" t="s">
        <v>276</v>
      </c>
      <c r="D8" s="143">
        <v>157</v>
      </c>
      <c r="E8" s="223" t="s">
        <v>511</v>
      </c>
      <c r="F8" s="223" t="s">
        <v>622</v>
      </c>
      <c r="G8" s="98" t="s">
        <v>31</v>
      </c>
      <c r="H8" s="98" t="s">
        <v>32</v>
      </c>
      <c r="I8" s="98" t="s">
        <v>33</v>
      </c>
      <c r="J8" s="211" t="s">
        <v>595</v>
      </c>
      <c r="K8" s="211" t="s">
        <v>390</v>
      </c>
      <c r="L8" s="89">
        <v>44489</v>
      </c>
      <c r="M8" s="89">
        <v>44491</v>
      </c>
      <c r="N8" s="216">
        <f t="shared" si="4"/>
        <v>234.02</v>
      </c>
      <c r="O8" s="216">
        <f t="shared" si="4"/>
        <v>234.02</v>
      </c>
      <c r="P8" s="216">
        <f t="shared" si="0"/>
        <v>468.04</v>
      </c>
      <c r="Q8" s="220">
        <v>3</v>
      </c>
      <c r="R8" s="222">
        <v>120</v>
      </c>
      <c r="S8" s="220">
        <v>0</v>
      </c>
      <c r="T8" s="222">
        <v>0</v>
      </c>
      <c r="U8" s="222">
        <f t="shared" si="1"/>
        <v>360</v>
      </c>
      <c r="V8" s="222">
        <f t="shared" si="2"/>
        <v>828.04</v>
      </c>
      <c r="W8" s="222">
        <f t="shared" si="3"/>
        <v>828.04</v>
      </c>
      <c r="X8" s="220"/>
    </row>
    <row r="9" spans="1:24" ht="15" x14ac:dyDescent="0.2">
      <c r="A9" s="218" t="s">
        <v>597</v>
      </c>
      <c r="B9" s="218" t="s">
        <v>597</v>
      </c>
      <c r="C9" s="218" t="s">
        <v>412</v>
      </c>
      <c r="D9" s="228">
        <v>0</v>
      </c>
      <c r="E9" s="223" t="s">
        <v>561</v>
      </c>
      <c r="F9" s="223" t="s">
        <v>622</v>
      </c>
      <c r="G9" s="98" t="s">
        <v>31</v>
      </c>
      <c r="H9" s="98" t="s">
        <v>32</v>
      </c>
      <c r="I9" s="98" t="s">
        <v>33</v>
      </c>
      <c r="J9" s="211" t="s">
        <v>595</v>
      </c>
      <c r="K9" s="211" t="s">
        <v>390</v>
      </c>
      <c r="L9" s="89">
        <v>44489</v>
      </c>
      <c r="M9" s="89">
        <v>44492</v>
      </c>
      <c r="N9" s="216">
        <f>1850.95/2</f>
        <v>925.47500000000002</v>
      </c>
      <c r="O9" s="216">
        <f>1850.95/2</f>
        <v>925.47500000000002</v>
      </c>
      <c r="P9" s="216">
        <f t="shared" si="0"/>
        <v>1850.95</v>
      </c>
      <c r="Q9" s="220">
        <v>0</v>
      </c>
      <c r="R9" s="222">
        <v>0</v>
      </c>
      <c r="S9" s="220">
        <v>0</v>
      </c>
      <c r="T9" s="222">
        <v>0</v>
      </c>
      <c r="U9" s="222">
        <f t="shared" ref="U9:U27" si="5">(Q9*R9)+(S9*T9)</f>
        <v>0</v>
      </c>
      <c r="V9" s="222">
        <f t="shared" ref="V9:V27" si="6">U9+P9</f>
        <v>1850.95</v>
      </c>
      <c r="W9" s="222">
        <f t="shared" ref="W9:W27" si="7">V9</f>
        <v>1850.95</v>
      </c>
      <c r="X9" s="44"/>
    </row>
    <row r="10" spans="1:24" ht="15" x14ac:dyDescent="0.2">
      <c r="A10" s="218" t="s">
        <v>372</v>
      </c>
      <c r="B10" s="218" t="s">
        <v>372</v>
      </c>
      <c r="C10" s="218" t="s">
        <v>134</v>
      </c>
      <c r="D10" s="143">
        <v>202</v>
      </c>
      <c r="E10" s="223" t="s">
        <v>87</v>
      </c>
      <c r="F10" s="223" t="s">
        <v>622</v>
      </c>
      <c r="G10" s="98" t="s">
        <v>31</v>
      </c>
      <c r="H10" s="98" t="s">
        <v>32</v>
      </c>
      <c r="I10" s="98" t="s">
        <v>33</v>
      </c>
      <c r="J10" s="211" t="s">
        <v>595</v>
      </c>
      <c r="K10" s="211" t="s">
        <v>390</v>
      </c>
      <c r="L10" s="89">
        <v>44489</v>
      </c>
      <c r="M10" s="89">
        <v>44491</v>
      </c>
      <c r="N10" s="216">
        <f>1529.81/2</f>
        <v>764.90499999999997</v>
      </c>
      <c r="O10" s="216">
        <f>1529.81/2</f>
        <v>764.90499999999997</v>
      </c>
      <c r="P10" s="216">
        <f t="shared" si="0"/>
        <v>1529.81</v>
      </c>
      <c r="Q10" s="220">
        <v>3</v>
      </c>
      <c r="R10" s="222">
        <v>120</v>
      </c>
      <c r="S10" s="220">
        <v>0</v>
      </c>
      <c r="T10" s="222">
        <v>0</v>
      </c>
      <c r="U10" s="222">
        <f t="shared" si="5"/>
        <v>360</v>
      </c>
      <c r="V10" s="222">
        <f t="shared" si="6"/>
        <v>1889.81</v>
      </c>
      <c r="W10" s="222">
        <f t="shared" si="7"/>
        <v>1889.81</v>
      </c>
      <c r="X10" s="44"/>
    </row>
    <row r="11" spans="1:24" ht="15" x14ac:dyDescent="0.2">
      <c r="A11" s="218" t="s">
        <v>250</v>
      </c>
      <c r="B11" s="218" t="s">
        <v>258</v>
      </c>
      <c r="C11" s="218" t="s">
        <v>432</v>
      </c>
      <c r="D11" s="143">
        <v>264</v>
      </c>
      <c r="E11" s="223" t="s">
        <v>616</v>
      </c>
      <c r="F11" s="223" t="s">
        <v>622</v>
      </c>
      <c r="G11" s="98" t="s">
        <v>31</v>
      </c>
      <c r="H11" s="98" t="s">
        <v>32</v>
      </c>
      <c r="I11" s="98" t="s">
        <v>33</v>
      </c>
      <c r="J11" s="211" t="s">
        <v>595</v>
      </c>
      <c r="K11" s="211" t="s">
        <v>390</v>
      </c>
      <c r="L11" s="89">
        <v>44489</v>
      </c>
      <c r="M11" s="89">
        <v>44491</v>
      </c>
      <c r="N11" s="216">
        <v>1690.94</v>
      </c>
      <c r="O11" s="216">
        <v>1471.62</v>
      </c>
      <c r="P11" s="216">
        <f t="shared" si="0"/>
        <v>3162.56</v>
      </c>
      <c r="Q11" s="220">
        <v>3</v>
      </c>
      <c r="R11" s="222">
        <v>120</v>
      </c>
      <c r="S11" s="220">
        <v>0</v>
      </c>
      <c r="T11" s="222">
        <v>0</v>
      </c>
      <c r="U11" s="222">
        <f t="shared" si="5"/>
        <v>360</v>
      </c>
      <c r="V11" s="222">
        <f t="shared" si="6"/>
        <v>3522.56</v>
      </c>
      <c r="W11" s="222">
        <f t="shared" si="7"/>
        <v>3522.56</v>
      </c>
      <c r="X11" s="44"/>
    </row>
    <row r="12" spans="1:24" ht="15" x14ac:dyDescent="0.2">
      <c r="A12" s="218" t="s">
        <v>250</v>
      </c>
      <c r="B12" s="218" t="s">
        <v>250</v>
      </c>
      <c r="C12" s="218" t="s">
        <v>478</v>
      </c>
      <c r="D12" s="228">
        <v>0</v>
      </c>
      <c r="E12" s="223" t="s">
        <v>55</v>
      </c>
      <c r="F12" s="223" t="s">
        <v>622</v>
      </c>
      <c r="G12" s="98" t="s">
        <v>31</v>
      </c>
      <c r="H12" s="98" t="s">
        <v>32</v>
      </c>
      <c r="I12" s="98" t="s">
        <v>33</v>
      </c>
      <c r="J12" s="211" t="s">
        <v>595</v>
      </c>
      <c r="K12" s="211" t="s">
        <v>390</v>
      </c>
      <c r="L12" s="89">
        <v>44489</v>
      </c>
      <c r="M12" s="89">
        <v>44490</v>
      </c>
      <c r="N12" s="216">
        <f>716.46/2</f>
        <v>358.23</v>
      </c>
      <c r="O12" s="216">
        <f>716.46/2</f>
        <v>358.23</v>
      </c>
      <c r="P12" s="216">
        <f t="shared" si="0"/>
        <v>716.46</v>
      </c>
      <c r="Q12" s="220">
        <v>0</v>
      </c>
      <c r="R12" s="222">
        <v>0</v>
      </c>
      <c r="S12" s="220">
        <v>0</v>
      </c>
      <c r="T12" s="222">
        <v>0</v>
      </c>
      <c r="U12" s="222">
        <f t="shared" si="5"/>
        <v>0</v>
      </c>
      <c r="V12" s="222">
        <f t="shared" si="6"/>
        <v>716.46</v>
      </c>
      <c r="W12" s="222">
        <f t="shared" si="7"/>
        <v>716.46</v>
      </c>
      <c r="X12" s="44"/>
    </row>
    <row r="13" spans="1:24" ht="15" x14ac:dyDescent="0.2">
      <c r="A13" s="218" t="s">
        <v>250</v>
      </c>
      <c r="B13" s="218" t="s">
        <v>212</v>
      </c>
      <c r="C13" s="218" t="s">
        <v>378</v>
      </c>
      <c r="D13" s="228">
        <v>347</v>
      </c>
      <c r="E13" s="223" t="s">
        <v>52</v>
      </c>
      <c r="F13" s="223" t="s">
        <v>622</v>
      </c>
      <c r="G13" s="98" t="s">
        <v>31</v>
      </c>
      <c r="H13" s="98" t="s">
        <v>32</v>
      </c>
      <c r="I13" s="98" t="s">
        <v>33</v>
      </c>
      <c r="J13" s="211" t="s">
        <v>595</v>
      </c>
      <c r="K13" s="211" t="s">
        <v>390</v>
      </c>
      <c r="L13" s="89">
        <v>44489</v>
      </c>
      <c r="M13" s="89">
        <v>44490</v>
      </c>
      <c r="N13" s="216">
        <f>439.46/2</f>
        <v>219.73</v>
      </c>
      <c r="O13" s="216">
        <f>439.46/2</f>
        <v>219.73</v>
      </c>
      <c r="P13" s="216">
        <f t="shared" si="0"/>
        <v>439.46</v>
      </c>
      <c r="Q13" s="220">
        <v>2</v>
      </c>
      <c r="R13" s="222">
        <v>120</v>
      </c>
      <c r="S13" s="220">
        <v>0</v>
      </c>
      <c r="T13" s="222">
        <v>0</v>
      </c>
      <c r="U13" s="222">
        <f t="shared" si="5"/>
        <v>240</v>
      </c>
      <c r="V13" s="222">
        <f t="shared" si="6"/>
        <v>679.46</v>
      </c>
      <c r="W13" s="222">
        <f t="shared" si="7"/>
        <v>679.46</v>
      </c>
      <c r="X13" s="44"/>
    </row>
    <row r="14" spans="1:24" ht="15" x14ac:dyDescent="0.2">
      <c r="A14" s="218" t="s">
        <v>250</v>
      </c>
      <c r="B14" s="218" t="s">
        <v>250</v>
      </c>
      <c r="C14" s="218" t="s">
        <v>319</v>
      </c>
      <c r="D14" s="143">
        <v>346</v>
      </c>
      <c r="E14" s="223" t="s">
        <v>87</v>
      </c>
      <c r="F14" s="223" t="s">
        <v>622</v>
      </c>
      <c r="G14" s="98" t="s">
        <v>31</v>
      </c>
      <c r="H14" s="98" t="s">
        <v>32</v>
      </c>
      <c r="I14" s="98" t="s">
        <v>33</v>
      </c>
      <c r="J14" s="211" t="s">
        <v>595</v>
      </c>
      <c r="K14" s="211" t="s">
        <v>390</v>
      </c>
      <c r="L14" s="89">
        <v>44489</v>
      </c>
      <c r="M14" s="89">
        <v>44490</v>
      </c>
      <c r="N14" s="216">
        <f>439.46/2</f>
        <v>219.73</v>
      </c>
      <c r="O14" s="216">
        <f>439.46/2</f>
        <v>219.73</v>
      </c>
      <c r="P14" s="216">
        <f t="shared" si="0"/>
        <v>439.46</v>
      </c>
      <c r="Q14" s="220">
        <v>2</v>
      </c>
      <c r="R14" s="222">
        <v>120</v>
      </c>
      <c r="S14" s="220">
        <v>0</v>
      </c>
      <c r="T14" s="222">
        <v>0</v>
      </c>
      <c r="U14" s="222">
        <f t="shared" si="5"/>
        <v>240</v>
      </c>
      <c r="V14" s="222">
        <f t="shared" si="6"/>
        <v>679.46</v>
      </c>
      <c r="W14" s="222">
        <f t="shared" si="7"/>
        <v>679.46</v>
      </c>
      <c r="X14" s="44"/>
    </row>
    <row r="15" spans="1:24" ht="15" x14ac:dyDescent="0.2">
      <c r="A15" s="218" t="s">
        <v>250</v>
      </c>
      <c r="B15" s="218" t="s">
        <v>289</v>
      </c>
      <c r="C15" s="218" t="s">
        <v>236</v>
      </c>
      <c r="D15" s="143">
        <v>82</v>
      </c>
      <c r="E15" s="223" t="s">
        <v>89</v>
      </c>
      <c r="F15" s="223" t="s">
        <v>622</v>
      </c>
      <c r="G15" s="98" t="s">
        <v>31</v>
      </c>
      <c r="H15" s="98" t="s">
        <v>32</v>
      </c>
      <c r="I15" s="98" t="s">
        <v>33</v>
      </c>
      <c r="J15" s="211" t="s">
        <v>595</v>
      </c>
      <c r="K15" s="211" t="s">
        <v>390</v>
      </c>
      <c r="L15" s="89">
        <v>44489</v>
      </c>
      <c r="M15" s="89">
        <v>44490</v>
      </c>
      <c r="N15" s="216">
        <f>671.21/2</f>
        <v>335.60500000000002</v>
      </c>
      <c r="O15" s="216">
        <f>671.21/2</f>
        <v>335.60500000000002</v>
      </c>
      <c r="P15" s="216">
        <f t="shared" si="0"/>
        <v>671.21</v>
      </c>
      <c r="Q15" s="220">
        <v>2</v>
      </c>
      <c r="R15" s="222">
        <v>120</v>
      </c>
      <c r="S15" s="220">
        <v>0</v>
      </c>
      <c r="T15" s="222">
        <v>0</v>
      </c>
      <c r="U15" s="222">
        <f t="shared" si="5"/>
        <v>240</v>
      </c>
      <c r="V15" s="222">
        <f t="shared" si="6"/>
        <v>911.21</v>
      </c>
      <c r="W15" s="222">
        <f t="shared" si="7"/>
        <v>911.21</v>
      </c>
      <c r="X15" s="44"/>
    </row>
    <row r="16" spans="1:24" ht="15" x14ac:dyDescent="0.2">
      <c r="A16" s="218" t="s">
        <v>372</v>
      </c>
      <c r="B16" s="218" t="s">
        <v>372</v>
      </c>
      <c r="C16" s="218" t="s">
        <v>75</v>
      </c>
      <c r="D16" s="228">
        <v>0</v>
      </c>
      <c r="E16" s="223" t="s">
        <v>88</v>
      </c>
      <c r="F16" s="223" t="s">
        <v>622</v>
      </c>
      <c r="G16" s="98" t="s">
        <v>31</v>
      </c>
      <c r="H16" s="98" t="s">
        <v>32</v>
      </c>
      <c r="I16" s="98" t="s">
        <v>33</v>
      </c>
      <c r="J16" s="211" t="s">
        <v>595</v>
      </c>
      <c r="K16" s="211" t="s">
        <v>390</v>
      </c>
      <c r="L16" s="89">
        <v>44489</v>
      </c>
      <c r="M16" s="89">
        <v>44491</v>
      </c>
      <c r="N16" s="216">
        <f>439.46/2</f>
        <v>219.73</v>
      </c>
      <c r="O16" s="216">
        <f>439.46/2</f>
        <v>219.73</v>
      </c>
      <c r="P16" s="216">
        <f t="shared" si="0"/>
        <v>439.46</v>
      </c>
      <c r="Q16" s="220">
        <v>0</v>
      </c>
      <c r="R16" s="222">
        <v>0</v>
      </c>
      <c r="S16" s="220">
        <v>0</v>
      </c>
      <c r="T16" s="222">
        <v>0</v>
      </c>
      <c r="U16" s="222">
        <f t="shared" si="5"/>
        <v>0</v>
      </c>
      <c r="V16" s="222">
        <f t="shared" si="6"/>
        <v>439.46</v>
      </c>
      <c r="W16" s="222">
        <f t="shared" si="7"/>
        <v>439.46</v>
      </c>
      <c r="X16" s="44"/>
    </row>
    <row r="17" spans="1:24" ht="15" x14ac:dyDescent="0.2">
      <c r="A17" s="218" t="s">
        <v>597</v>
      </c>
      <c r="B17" s="218" t="s">
        <v>301</v>
      </c>
      <c r="C17" s="218" t="s">
        <v>608</v>
      </c>
      <c r="D17" s="228">
        <v>355</v>
      </c>
      <c r="E17" s="223" t="s">
        <v>313</v>
      </c>
      <c r="F17" s="223" t="s">
        <v>622</v>
      </c>
      <c r="G17" s="98" t="s">
        <v>31</v>
      </c>
      <c r="H17" s="98" t="s">
        <v>32</v>
      </c>
      <c r="I17" s="98" t="s">
        <v>33</v>
      </c>
      <c r="J17" s="211" t="s">
        <v>595</v>
      </c>
      <c r="K17" s="211" t="s">
        <v>390</v>
      </c>
      <c r="L17" s="89">
        <v>44489</v>
      </c>
      <c r="M17" s="89">
        <v>44493</v>
      </c>
      <c r="N17" s="216">
        <f>517.81/2</f>
        <v>258.90499999999997</v>
      </c>
      <c r="O17" s="216">
        <f>517.81/2</f>
        <v>258.90499999999997</v>
      </c>
      <c r="P17" s="216">
        <f t="shared" si="0"/>
        <v>517.80999999999995</v>
      </c>
      <c r="Q17" s="220">
        <v>5</v>
      </c>
      <c r="R17" s="222">
        <v>120</v>
      </c>
      <c r="S17" s="220">
        <v>0</v>
      </c>
      <c r="T17" s="222">
        <v>0</v>
      </c>
      <c r="U17" s="222">
        <f t="shared" si="5"/>
        <v>600</v>
      </c>
      <c r="V17" s="222">
        <f t="shared" si="6"/>
        <v>1117.81</v>
      </c>
      <c r="W17" s="222">
        <f t="shared" si="7"/>
        <v>1117.81</v>
      </c>
      <c r="X17" s="44"/>
    </row>
    <row r="18" spans="1:24" ht="15" x14ac:dyDescent="0.2">
      <c r="A18" s="218" t="s">
        <v>250</v>
      </c>
      <c r="B18" s="218" t="s">
        <v>258</v>
      </c>
      <c r="C18" s="218" t="s">
        <v>609</v>
      </c>
      <c r="D18" s="228">
        <v>372</v>
      </c>
      <c r="E18" s="223" t="s">
        <v>617</v>
      </c>
      <c r="F18" s="223" t="s">
        <v>622</v>
      </c>
      <c r="G18" s="98" t="s">
        <v>31</v>
      </c>
      <c r="H18" s="98" t="s">
        <v>32</v>
      </c>
      <c r="I18" s="98" t="s">
        <v>33</v>
      </c>
      <c r="J18" s="211" t="s">
        <v>595</v>
      </c>
      <c r="K18" s="211" t="s">
        <v>390</v>
      </c>
      <c r="L18" s="89">
        <v>44488</v>
      </c>
      <c r="M18" s="89">
        <v>44491</v>
      </c>
      <c r="N18" s="216">
        <f>695.49/2</f>
        <v>347.745</v>
      </c>
      <c r="O18" s="216">
        <f>695.49/2</f>
        <v>347.745</v>
      </c>
      <c r="P18" s="216">
        <f t="shared" si="0"/>
        <v>695.49</v>
      </c>
      <c r="Q18" s="220">
        <v>4</v>
      </c>
      <c r="R18" s="222">
        <v>120</v>
      </c>
      <c r="S18" s="220">
        <v>0</v>
      </c>
      <c r="T18" s="222">
        <v>0</v>
      </c>
      <c r="U18" s="222">
        <f t="shared" si="5"/>
        <v>480</v>
      </c>
      <c r="V18" s="222">
        <f t="shared" si="6"/>
        <v>1175.49</v>
      </c>
      <c r="W18" s="222">
        <f t="shared" si="7"/>
        <v>1175.49</v>
      </c>
      <c r="X18" s="44"/>
    </row>
    <row r="19" spans="1:24" ht="15" x14ac:dyDescent="0.2">
      <c r="A19" s="218" t="s">
        <v>250</v>
      </c>
      <c r="B19" s="218" t="s">
        <v>258</v>
      </c>
      <c r="C19" s="218" t="s">
        <v>375</v>
      </c>
      <c r="D19" s="228">
        <v>64</v>
      </c>
      <c r="E19" s="223" t="s">
        <v>261</v>
      </c>
      <c r="F19" s="223" t="s">
        <v>622</v>
      </c>
      <c r="G19" s="98" t="s">
        <v>31</v>
      </c>
      <c r="H19" s="98" t="s">
        <v>32</v>
      </c>
      <c r="I19" s="98" t="s">
        <v>33</v>
      </c>
      <c r="J19" s="211" t="s">
        <v>595</v>
      </c>
      <c r="K19" s="211" t="s">
        <v>390</v>
      </c>
      <c r="L19" s="89">
        <v>44488</v>
      </c>
      <c r="M19" s="89">
        <v>44491</v>
      </c>
      <c r="N19" s="216">
        <v>1398.26</v>
      </c>
      <c r="O19" s="216">
        <v>1471.62</v>
      </c>
      <c r="P19" s="216">
        <f t="shared" si="0"/>
        <v>2869.88</v>
      </c>
      <c r="Q19" s="220">
        <v>4</v>
      </c>
      <c r="R19" s="222">
        <v>120</v>
      </c>
      <c r="S19" s="220">
        <v>0</v>
      </c>
      <c r="T19" s="222">
        <v>0</v>
      </c>
      <c r="U19" s="222">
        <f t="shared" si="5"/>
        <v>480</v>
      </c>
      <c r="V19" s="222">
        <f t="shared" si="6"/>
        <v>3349.88</v>
      </c>
      <c r="W19" s="222">
        <f t="shared" si="7"/>
        <v>3349.88</v>
      </c>
      <c r="X19" s="44"/>
    </row>
    <row r="20" spans="1:24" ht="15" x14ac:dyDescent="0.2">
      <c r="A20" s="218" t="s">
        <v>597</v>
      </c>
      <c r="B20" s="218" t="s">
        <v>301</v>
      </c>
      <c r="C20" s="218" t="s">
        <v>610</v>
      </c>
      <c r="D20" s="228">
        <v>366</v>
      </c>
      <c r="E20" s="223" t="s">
        <v>618</v>
      </c>
      <c r="F20" s="223" t="s">
        <v>622</v>
      </c>
      <c r="G20" s="98" t="s">
        <v>31</v>
      </c>
      <c r="H20" s="98" t="s">
        <v>32</v>
      </c>
      <c r="I20" s="98" t="s">
        <v>33</v>
      </c>
      <c r="J20" s="211" t="s">
        <v>595</v>
      </c>
      <c r="K20" s="211" t="s">
        <v>390</v>
      </c>
      <c r="L20" s="89">
        <v>44489</v>
      </c>
      <c r="M20" s="89">
        <v>44491</v>
      </c>
      <c r="N20" s="216">
        <f>671.21/2</f>
        <v>335.60500000000002</v>
      </c>
      <c r="O20" s="216">
        <f>671.21/2</f>
        <v>335.60500000000002</v>
      </c>
      <c r="P20" s="216">
        <f t="shared" si="0"/>
        <v>671.21</v>
      </c>
      <c r="Q20" s="220">
        <v>3</v>
      </c>
      <c r="R20" s="222">
        <v>120</v>
      </c>
      <c r="S20" s="220">
        <v>0</v>
      </c>
      <c r="T20" s="222">
        <v>0</v>
      </c>
      <c r="U20" s="222">
        <f t="shared" si="5"/>
        <v>360</v>
      </c>
      <c r="V20" s="222">
        <f t="shared" si="6"/>
        <v>1031.21</v>
      </c>
      <c r="W20" s="222">
        <f t="shared" si="7"/>
        <v>1031.21</v>
      </c>
      <c r="X20" s="44"/>
    </row>
    <row r="21" spans="1:24" ht="15" x14ac:dyDescent="0.2">
      <c r="A21" s="218" t="s">
        <v>250</v>
      </c>
      <c r="B21" s="218" t="s">
        <v>212</v>
      </c>
      <c r="C21" s="218" t="s">
        <v>378</v>
      </c>
      <c r="D21" s="228">
        <v>347</v>
      </c>
      <c r="E21" s="223" t="s">
        <v>52</v>
      </c>
      <c r="F21" s="223" t="s">
        <v>605</v>
      </c>
      <c r="G21" s="98" t="s">
        <v>31</v>
      </c>
      <c r="H21" s="98" t="s">
        <v>32</v>
      </c>
      <c r="I21" s="98" t="s">
        <v>33</v>
      </c>
      <c r="J21" s="211" t="s">
        <v>595</v>
      </c>
      <c r="K21" s="211" t="s">
        <v>390</v>
      </c>
      <c r="L21" s="89">
        <v>44474</v>
      </c>
      <c r="M21" s="89">
        <v>44476</v>
      </c>
      <c r="N21" s="216">
        <f>1125.89/2</f>
        <v>562.94500000000005</v>
      </c>
      <c r="O21" s="216">
        <f>1125.89/2</f>
        <v>562.94500000000005</v>
      </c>
      <c r="P21" s="216">
        <f t="shared" si="0"/>
        <v>1125.8900000000001</v>
      </c>
      <c r="Q21" s="220">
        <v>3</v>
      </c>
      <c r="R21" s="222">
        <v>120</v>
      </c>
      <c r="S21" s="220">
        <v>0</v>
      </c>
      <c r="T21" s="222">
        <v>0</v>
      </c>
      <c r="U21" s="222">
        <f t="shared" si="5"/>
        <v>360</v>
      </c>
      <c r="V21" s="222">
        <f t="shared" si="6"/>
        <v>1485.89</v>
      </c>
      <c r="W21" s="222">
        <f t="shared" si="7"/>
        <v>1485.89</v>
      </c>
      <c r="X21" s="44"/>
    </row>
    <row r="22" spans="1:24" ht="15" x14ac:dyDescent="0.2">
      <c r="A22" s="218" t="s">
        <v>372</v>
      </c>
      <c r="B22" s="218" t="s">
        <v>372</v>
      </c>
      <c r="C22" s="218" t="s">
        <v>611</v>
      </c>
      <c r="D22" s="228">
        <v>57</v>
      </c>
      <c r="E22" s="223" t="s">
        <v>619</v>
      </c>
      <c r="F22" s="223" t="s">
        <v>622</v>
      </c>
      <c r="G22" s="98" t="s">
        <v>31</v>
      </c>
      <c r="H22" s="98" t="s">
        <v>32</v>
      </c>
      <c r="I22" s="98" t="s">
        <v>33</v>
      </c>
      <c r="J22" s="211" t="s">
        <v>595</v>
      </c>
      <c r="K22" s="211" t="s">
        <v>390</v>
      </c>
      <c r="L22" s="89">
        <v>44489</v>
      </c>
      <c r="M22" s="89">
        <v>44492</v>
      </c>
      <c r="N22" s="216">
        <f>699.9/2</f>
        <v>349.95</v>
      </c>
      <c r="O22" s="216">
        <f>699.9/2</f>
        <v>349.95</v>
      </c>
      <c r="P22" s="216">
        <f t="shared" si="0"/>
        <v>699.9</v>
      </c>
      <c r="Q22" s="220">
        <v>4</v>
      </c>
      <c r="R22" s="222">
        <v>120</v>
      </c>
      <c r="S22" s="220">
        <v>0</v>
      </c>
      <c r="T22" s="222">
        <v>0</v>
      </c>
      <c r="U22" s="222">
        <f t="shared" si="5"/>
        <v>480</v>
      </c>
      <c r="V22" s="222">
        <f t="shared" si="6"/>
        <v>1179.9000000000001</v>
      </c>
      <c r="W22" s="222">
        <f t="shared" si="7"/>
        <v>1179.9000000000001</v>
      </c>
      <c r="X22" s="44"/>
    </row>
    <row r="23" spans="1:24" ht="15" x14ac:dyDescent="0.2">
      <c r="A23" s="218" t="s">
        <v>250</v>
      </c>
      <c r="B23" s="218" t="s">
        <v>289</v>
      </c>
      <c r="C23" s="218" t="s">
        <v>340</v>
      </c>
      <c r="D23" s="228">
        <v>74</v>
      </c>
      <c r="E23" s="223" t="s">
        <v>327</v>
      </c>
      <c r="F23" s="223" t="s">
        <v>623</v>
      </c>
      <c r="G23" s="98" t="s">
        <v>31</v>
      </c>
      <c r="H23" s="98" t="s">
        <v>32</v>
      </c>
      <c r="I23" s="98" t="s">
        <v>33</v>
      </c>
      <c r="J23" s="211" t="s">
        <v>595</v>
      </c>
      <c r="K23" s="211" t="s">
        <v>390</v>
      </c>
      <c r="L23" s="89">
        <v>44476</v>
      </c>
      <c r="M23" s="89">
        <v>44491</v>
      </c>
      <c r="N23" s="216">
        <f>1203.13/2</f>
        <v>601.56500000000005</v>
      </c>
      <c r="O23" s="216">
        <f>1203.13/2</f>
        <v>601.56500000000005</v>
      </c>
      <c r="P23" s="216">
        <f t="shared" si="0"/>
        <v>1203.1300000000001</v>
      </c>
      <c r="Q23" s="220">
        <v>16</v>
      </c>
      <c r="R23" s="222">
        <v>120</v>
      </c>
      <c r="S23" s="220">
        <v>0</v>
      </c>
      <c r="T23" s="222">
        <v>0</v>
      </c>
      <c r="U23" s="222">
        <f t="shared" si="5"/>
        <v>1920</v>
      </c>
      <c r="V23" s="222">
        <f t="shared" si="6"/>
        <v>3123.13</v>
      </c>
      <c r="W23" s="222">
        <f t="shared" si="7"/>
        <v>3123.13</v>
      </c>
      <c r="X23" s="44"/>
    </row>
    <row r="24" spans="1:24" ht="15" x14ac:dyDescent="0.2">
      <c r="A24" s="218" t="s">
        <v>250</v>
      </c>
      <c r="B24" s="218" t="s">
        <v>234</v>
      </c>
      <c r="C24" s="218" t="s">
        <v>612</v>
      </c>
      <c r="D24" s="228">
        <v>365</v>
      </c>
      <c r="E24" s="223" t="s">
        <v>244</v>
      </c>
      <c r="F24" s="223" t="s">
        <v>624</v>
      </c>
      <c r="G24" s="98" t="s">
        <v>31</v>
      </c>
      <c r="H24" s="98" t="s">
        <v>32</v>
      </c>
      <c r="I24" s="98" t="s">
        <v>33</v>
      </c>
      <c r="J24" s="211" t="s">
        <v>595</v>
      </c>
      <c r="K24" s="211" t="s">
        <v>390</v>
      </c>
      <c r="L24" s="89">
        <v>44487</v>
      </c>
      <c r="M24" s="89">
        <v>44489</v>
      </c>
      <c r="N24" s="216">
        <v>1203.1300000000001</v>
      </c>
      <c r="O24" s="216">
        <v>943.13</v>
      </c>
      <c r="P24" s="216">
        <f t="shared" si="0"/>
        <v>2146.2600000000002</v>
      </c>
      <c r="Q24" s="220">
        <v>3</v>
      </c>
      <c r="R24" s="222">
        <v>120</v>
      </c>
      <c r="S24" s="220">
        <v>0</v>
      </c>
      <c r="T24" s="222">
        <v>0</v>
      </c>
      <c r="U24" s="222">
        <f t="shared" si="5"/>
        <v>360</v>
      </c>
      <c r="V24" s="222">
        <f t="shared" si="6"/>
        <v>2506.2600000000002</v>
      </c>
      <c r="W24" s="222">
        <f t="shared" si="7"/>
        <v>2506.2600000000002</v>
      </c>
      <c r="X24" s="44"/>
    </row>
    <row r="25" spans="1:24" ht="15" x14ac:dyDescent="0.2">
      <c r="A25" s="218" t="s">
        <v>250</v>
      </c>
      <c r="B25" s="218" t="s">
        <v>234</v>
      </c>
      <c r="C25" s="218" t="s">
        <v>613</v>
      </c>
      <c r="D25" s="228">
        <v>314</v>
      </c>
      <c r="E25" s="223" t="s">
        <v>534</v>
      </c>
      <c r="F25" s="223" t="s">
        <v>624</v>
      </c>
      <c r="G25" s="98" t="s">
        <v>31</v>
      </c>
      <c r="H25" s="98" t="s">
        <v>32</v>
      </c>
      <c r="I25" s="98" t="s">
        <v>33</v>
      </c>
      <c r="J25" s="211" t="s">
        <v>595</v>
      </c>
      <c r="K25" s="211" t="s">
        <v>390</v>
      </c>
      <c r="L25" s="89">
        <v>44487</v>
      </c>
      <c r="M25" s="89">
        <v>44489</v>
      </c>
      <c r="N25" s="216">
        <f>1069.6/2</f>
        <v>534.79999999999995</v>
      </c>
      <c r="O25" s="216">
        <f>1069.6/2</f>
        <v>534.79999999999995</v>
      </c>
      <c r="P25" s="216">
        <f t="shared" si="0"/>
        <v>1069.5999999999999</v>
      </c>
      <c r="Q25" s="220">
        <v>3</v>
      </c>
      <c r="R25" s="222">
        <v>120</v>
      </c>
      <c r="S25" s="220">
        <v>0</v>
      </c>
      <c r="T25" s="222">
        <v>0</v>
      </c>
      <c r="U25" s="222">
        <f t="shared" si="5"/>
        <v>360</v>
      </c>
      <c r="V25" s="222">
        <f t="shared" si="6"/>
        <v>1429.6</v>
      </c>
      <c r="W25" s="222">
        <f t="shared" si="7"/>
        <v>1429.6</v>
      </c>
      <c r="X25" s="44"/>
    </row>
    <row r="26" spans="1:24" ht="15" x14ac:dyDescent="0.2">
      <c r="A26" s="218" t="s">
        <v>250</v>
      </c>
      <c r="B26" s="218" t="s">
        <v>289</v>
      </c>
      <c r="C26" s="218" t="s">
        <v>614</v>
      </c>
      <c r="D26" s="228">
        <v>301</v>
      </c>
      <c r="E26" s="223" t="s">
        <v>620</v>
      </c>
      <c r="F26" s="223" t="s">
        <v>622</v>
      </c>
      <c r="G26" s="98" t="s">
        <v>31</v>
      </c>
      <c r="H26" s="98" t="s">
        <v>32</v>
      </c>
      <c r="I26" s="98" t="s">
        <v>33</v>
      </c>
      <c r="J26" s="211" t="s">
        <v>595</v>
      </c>
      <c r="K26" s="211" t="s">
        <v>390</v>
      </c>
      <c r="L26" s="89">
        <v>44489</v>
      </c>
      <c r="M26" s="89">
        <v>44490</v>
      </c>
      <c r="N26" s="216">
        <f>1626.9/2</f>
        <v>813.45</v>
      </c>
      <c r="O26" s="216">
        <f>1626.9/2</f>
        <v>813.45</v>
      </c>
      <c r="P26" s="216">
        <f t="shared" si="0"/>
        <v>1626.9</v>
      </c>
      <c r="Q26" s="220">
        <v>2</v>
      </c>
      <c r="R26" s="222">
        <v>120</v>
      </c>
      <c r="S26" s="220">
        <v>0</v>
      </c>
      <c r="T26" s="222">
        <v>0</v>
      </c>
      <c r="U26" s="222">
        <f t="shared" si="5"/>
        <v>240</v>
      </c>
      <c r="V26" s="222">
        <f t="shared" si="6"/>
        <v>1866.9</v>
      </c>
      <c r="W26" s="222">
        <f t="shared" si="7"/>
        <v>1866.9</v>
      </c>
      <c r="X26" s="44"/>
    </row>
    <row r="27" spans="1:24" ht="15" x14ac:dyDescent="0.2">
      <c r="A27" s="218" t="s">
        <v>250</v>
      </c>
      <c r="B27" s="218" t="s">
        <v>250</v>
      </c>
      <c r="C27" s="218" t="s">
        <v>319</v>
      </c>
      <c r="D27" s="143">
        <v>346</v>
      </c>
      <c r="E27" s="223" t="s">
        <v>87</v>
      </c>
      <c r="F27" s="223" t="s">
        <v>624</v>
      </c>
      <c r="G27" s="98" t="s">
        <v>31</v>
      </c>
      <c r="H27" s="98" t="s">
        <v>32</v>
      </c>
      <c r="I27" s="98" t="s">
        <v>33</v>
      </c>
      <c r="J27" s="223" t="s">
        <v>61</v>
      </c>
      <c r="K27" s="223" t="s">
        <v>62</v>
      </c>
      <c r="L27" s="89">
        <v>44496</v>
      </c>
      <c r="M27" s="89">
        <v>44496</v>
      </c>
      <c r="N27" s="216">
        <f>3241.6/2</f>
        <v>1620.8</v>
      </c>
      <c r="O27" s="216">
        <f>3241.6/2</f>
        <v>1620.8</v>
      </c>
      <c r="P27" s="216">
        <f t="shared" si="0"/>
        <v>3241.6</v>
      </c>
      <c r="Q27" s="220">
        <v>1</v>
      </c>
      <c r="R27" s="222">
        <v>120</v>
      </c>
      <c r="S27" s="220">
        <v>0</v>
      </c>
      <c r="T27" s="222">
        <v>0</v>
      </c>
      <c r="U27" s="222">
        <f t="shared" si="5"/>
        <v>120</v>
      </c>
      <c r="V27" s="222">
        <f t="shared" si="6"/>
        <v>3361.6</v>
      </c>
      <c r="W27" s="222">
        <f t="shared" si="7"/>
        <v>3361.6</v>
      </c>
      <c r="X27" s="44"/>
    </row>
    <row r="28" spans="1:24" ht="15" x14ac:dyDescent="0.2">
      <c r="A28" s="218" t="s">
        <v>250</v>
      </c>
      <c r="B28" s="218" t="s">
        <v>322</v>
      </c>
      <c r="C28" s="218" t="s">
        <v>450</v>
      </c>
      <c r="D28" s="221">
        <v>300</v>
      </c>
      <c r="E28" s="227" t="s">
        <v>626</v>
      </c>
      <c r="F28" s="223" t="s">
        <v>625</v>
      </c>
      <c r="G28" s="98" t="s">
        <v>31</v>
      </c>
      <c r="H28" s="98" t="s">
        <v>32</v>
      </c>
      <c r="I28" s="98" t="s">
        <v>33</v>
      </c>
      <c r="J28" s="223" t="s">
        <v>595</v>
      </c>
      <c r="K28" s="223" t="s">
        <v>390</v>
      </c>
      <c r="L28" s="89">
        <v>44467</v>
      </c>
      <c r="M28" s="89">
        <v>44470</v>
      </c>
      <c r="N28" s="222">
        <f>2187.53/2</f>
        <v>1093.7650000000001</v>
      </c>
      <c r="O28" s="222">
        <f>2187.53/2</f>
        <v>1093.7650000000001</v>
      </c>
      <c r="P28" s="222">
        <f t="shared" si="0"/>
        <v>2187.5300000000002</v>
      </c>
      <c r="Q28" s="220">
        <v>1</v>
      </c>
      <c r="R28" s="222">
        <v>120</v>
      </c>
      <c r="S28" s="220">
        <v>0</v>
      </c>
      <c r="T28" s="222">
        <v>0</v>
      </c>
      <c r="U28" s="222">
        <f t="shared" ref="U28" si="8">(Q28*R28)+(S28*T28)</f>
        <v>120</v>
      </c>
      <c r="V28" s="222">
        <f t="shared" ref="V28" si="9">U28+P28</f>
        <v>2307.5300000000002</v>
      </c>
      <c r="W28" s="222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43009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workbookViewId="0">
      <selection activeCell="D10" sqref="D10:E10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15" x14ac:dyDescent="0.2">
      <c r="A5" s="218" t="s">
        <v>250</v>
      </c>
      <c r="B5" s="218" t="s">
        <v>258</v>
      </c>
      <c r="C5" s="218" t="s">
        <v>183</v>
      </c>
      <c r="D5" s="143" t="s">
        <v>188</v>
      </c>
      <c r="E5" s="231" t="s">
        <v>388</v>
      </c>
      <c r="F5" s="218" t="s">
        <v>629</v>
      </c>
      <c r="G5" s="98" t="s">
        <v>31</v>
      </c>
      <c r="H5" s="98" t="s">
        <v>32</v>
      </c>
      <c r="I5" s="98" t="s">
        <v>33</v>
      </c>
      <c r="J5" s="231" t="s">
        <v>111</v>
      </c>
      <c r="K5" s="231" t="s">
        <v>627</v>
      </c>
      <c r="L5" s="89">
        <v>44508</v>
      </c>
      <c r="M5" s="89">
        <v>44509</v>
      </c>
      <c r="N5" s="226">
        <f>1920.55/2</f>
        <v>960.27499999999998</v>
      </c>
      <c r="O5" s="226">
        <f>1920.55/2</f>
        <v>960.27499999999998</v>
      </c>
      <c r="P5" s="226">
        <f>SUM(N5:O5)</f>
        <v>1920.55</v>
      </c>
      <c r="Q5" s="225">
        <v>2</v>
      </c>
      <c r="R5" s="226">
        <v>120</v>
      </c>
      <c r="S5" s="225">
        <v>0</v>
      </c>
      <c r="T5" s="226">
        <v>0</v>
      </c>
      <c r="U5" s="226">
        <f t="shared" ref="U5:U11" si="0">(Q5*R5)+(S5*T5)</f>
        <v>240</v>
      </c>
      <c r="V5" s="226">
        <f t="shared" ref="V5:V11" si="1">U5+P5</f>
        <v>2160.5500000000002</v>
      </c>
      <c r="W5" s="226">
        <f t="shared" ref="W5:W11" si="2">V5</f>
        <v>2160.5500000000002</v>
      </c>
      <c r="X5" s="225"/>
    </row>
    <row r="6" spans="1:24" ht="15" x14ac:dyDescent="0.2">
      <c r="A6" s="218" t="s">
        <v>250</v>
      </c>
      <c r="B6" s="218" t="s">
        <v>250</v>
      </c>
      <c r="C6" s="218" t="s">
        <v>319</v>
      </c>
      <c r="D6" s="143" t="s">
        <v>633</v>
      </c>
      <c r="E6" s="231" t="s">
        <v>87</v>
      </c>
      <c r="F6" s="218" t="s">
        <v>628</v>
      </c>
      <c r="G6" s="98" t="s">
        <v>31</v>
      </c>
      <c r="H6" s="98" t="s">
        <v>32</v>
      </c>
      <c r="I6" s="98" t="s">
        <v>33</v>
      </c>
      <c r="J6" s="231" t="s">
        <v>111</v>
      </c>
      <c r="K6" s="231" t="s">
        <v>627</v>
      </c>
      <c r="L6" s="89">
        <v>44508</v>
      </c>
      <c r="M6" s="89">
        <v>44509</v>
      </c>
      <c r="N6" s="226">
        <f>1920.55/2</f>
        <v>960.27499999999998</v>
      </c>
      <c r="O6" s="226">
        <f>1920.55/2</f>
        <v>960.27499999999998</v>
      </c>
      <c r="P6" s="226">
        <f t="shared" ref="P6:P11" si="3">SUM(N6:O6)</f>
        <v>1920.55</v>
      </c>
      <c r="Q6" s="225">
        <v>2</v>
      </c>
      <c r="R6" s="226">
        <v>120</v>
      </c>
      <c r="S6" s="225">
        <v>0</v>
      </c>
      <c r="T6" s="226">
        <v>0</v>
      </c>
      <c r="U6" s="226">
        <f t="shared" si="0"/>
        <v>240</v>
      </c>
      <c r="V6" s="226">
        <f t="shared" si="1"/>
        <v>2160.5500000000002</v>
      </c>
      <c r="W6" s="226">
        <f t="shared" si="2"/>
        <v>2160.5500000000002</v>
      </c>
      <c r="X6" s="225"/>
    </row>
    <row r="7" spans="1:24" ht="15" x14ac:dyDescent="0.2">
      <c r="A7" s="218" t="s">
        <v>250</v>
      </c>
      <c r="B7" s="218" t="s">
        <v>212</v>
      </c>
      <c r="C7" s="218" t="s">
        <v>270</v>
      </c>
      <c r="D7" s="218" t="s">
        <v>173</v>
      </c>
      <c r="E7" s="231" t="s">
        <v>599</v>
      </c>
      <c r="F7" s="218" t="s">
        <v>631</v>
      </c>
      <c r="G7" s="98" t="s">
        <v>31</v>
      </c>
      <c r="H7" s="98" t="s">
        <v>32</v>
      </c>
      <c r="I7" s="98" t="s">
        <v>33</v>
      </c>
      <c r="J7" s="98" t="s">
        <v>32</v>
      </c>
      <c r="K7" s="211" t="s">
        <v>390</v>
      </c>
      <c r="L7" s="89">
        <v>44509</v>
      </c>
      <c r="M7" s="89">
        <v>44511</v>
      </c>
      <c r="N7" s="226">
        <f>1400.68/2</f>
        <v>700.34</v>
      </c>
      <c r="O7" s="226">
        <f>1400.68/2</f>
        <v>700.34</v>
      </c>
      <c r="P7" s="226">
        <f t="shared" si="3"/>
        <v>1400.68</v>
      </c>
      <c r="Q7" s="225">
        <v>3</v>
      </c>
      <c r="R7" s="226">
        <v>120</v>
      </c>
      <c r="S7" s="225">
        <v>0</v>
      </c>
      <c r="T7" s="226">
        <v>0</v>
      </c>
      <c r="U7" s="226">
        <f t="shared" si="0"/>
        <v>360</v>
      </c>
      <c r="V7" s="226">
        <f t="shared" si="1"/>
        <v>1760.68</v>
      </c>
      <c r="W7" s="226">
        <f t="shared" si="2"/>
        <v>1760.68</v>
      </c>
      <c r="X7" s="44"/>
    </row>
    <row r="8" spans="1:24" ht="15" x14ac:dyDescent="0.2">
      <c r="A8" s="218" t="s">
        <v>250</v>
      </c>
      <c r="B8" s="218" t="s">
        <v>212</v>
      </c>
      <c r="C8" s="218" t="s">
        <v>378</v>
      </c>
      <c r="D8" s="228">
        <v>347</v>
      </c>
      <c r="E8" s="231" t="s">
        <v>52</v>
      </c>
      <c r="F8" s="218" t="s">
        <v>632</v>
      </c>
      <c r="G8" s="98" t="s">
        <v>31</v>
      </c>
      <c r="H8" s="98" t="s">
        <v>32</v>
      </c>
      <c r="I8" s="98" t="s">
        <v>33</v>
      </c>
      <c r="J8" s="98" t="s">
        <v>32</v>
      </c>
      <c r="K8" s="211" t="s">
        <v>390</v>
      </c>
      <c r="L8" s="89">
        <v>44518</v>
      </c>
      <c r="M8" s="89">
        <v>44519</v>
      </c>
      <c r="N8" s="226">
        <v>1400.68</v>
      </c>
      <c r="O8" s="226">
        <v>943.13</v>
      </c>
      <c r="P8" s="226">
        <f t="shared" si="3"/>
        <v>2343.81</v>
      </c>
      <c r="Q8" s="225">
        <v>2</v>
      </c>
      <c r="R8" s="226">
        <v>120</v>
      </c>
      <c r="S8" s="225">
        <v>0</v>
      </c>
      <c r="T8" s="226">
        <v>0</v>
      </c>
      <c r="U8" s="226">
        <f t="shared" si="0"/>
        <v>240</v>
      </c>
      <c r="V8" s="226">
        <f t="shared" si="1"/>
        <v>2583.81</v>
      </c>
      <c r="W8" s="226">
        <f t="shared" si="2"/>
        <v>2583.81</v>
      </c>
      <c r="X8" s="44"/>
    </row>
    <row r="9" spans="1:24" ht="15" x14ac:dyDescent="0.2">
      <c r="A9" s="218" t="s">
        <v>250</v>
      </c>
      <c r="B9" s="218" t="s">
        <v>234</v>
      </c>
      <c r="C9" s="218" t="s">
        <v>576</v>
      </c>
      <c r="D9" s="228">
        <v>285</v>
      </c>
      <c r="E9" s="231" t="s">
        <v>207</v>
      </c>
      <c r="F9" s="218" t="s">
        <v>630</v>
      </c>
      <c r="G9" s="98" t="s">
        <v>31</v>
      </c>
      <c r="H9" s="98" t="s">
        <v>32</v>
      </c>
      <c r="I9" s="98" t="s">
        <v>33</v>
      </c>
      <c r="J9" s="98" t="s">
        <v>32</v>
      </c>
      <c r="K9" s="211" t="s">
        <v>390</v>
      </c>
      <c r="L9" s="89">
        <v>44523</v>
      </c>
      <c r="M9" s="89">
        <v>44524</v>
      </c>
      <c r="N9" s="226">
        <f>2136.77/2</f>
        <v>1068.385</v>
      </c>
      <c r="O9" s="226">
        <f>2136.77/2</f>
        <v>1068.385</v>
      </c>
      <c r="P9" s="226">
        <f t="shared" si="3"/>
        <v>2136.77</v>
      </c>
      <c r="Q9" s="225">
        <v>2</v>
      </c>
      <c r="R9" s="226">
        <v>120</v>
      </c>
      <c r="S9" s="225">
        <v>0</v>
      </c>
      <c r="T9" s="226">
        <v>0</v>
      </c>
      <c r="U9" s="226">
        <f t="shared" si="0"/>
        <v>240</v>
      </c>
      <c r="V9" s="226">
        <f t="shared" si="1"/>
        <v>2376.77</v>
      </c>
      <c r="W9" s="226">
        <f t="shared" si="2"/>
        <v>2376.77</v>
      </c>
      <c r="X9" s="44"/>
    </row>
    <row r="10" spans="1:24" ht="15" x14ac:dyDescent="0.2">
      <c r="A10" s="218" t="s">
        <v>250</v>
      </c>
      <c r="B10" s="218" t="s">
        <v>234</v>
      </c>
      <c r="C10" s="218" t="s">
        <v>613</v>
      </c>
      <c r="D10" s="228">
        <v>314</v>
      </c>
      <c r="E10" s="231" t="s">
        <v>534</v>
      </c>
      <c r="F10" s="218" t="s">
        <v>630</v>
      </c>
      <c r="G10" s="98" t="s">
        <v>31</v>
      </c>
      <c r="H10" s="98" t="s">
        <v>32</v>
      </c>
      <c r="I10" s="98" t="s">
        <v>33</v>
      </c>
      <c r="J10" s="98" t="s">
        <v>32</v>
      </c>
      <c r="K10" s="211" t="s">
        <v>390</v>
      </c>
      <c r="L10" s="89">
        <v>44523</v>
      </c>
      <c r="M10" s="89">
        <v>44524</v>
      </c>
      <c r="N10" s="226">
        <v>1096.08</v>
      </c>
      <c r="O10" s="226">
        <v>1405.09</v>
      </c>
      <c r="P10" s="226">
        <f t="shared" si="3"/>
        <v>2501.17</v>
      </c>
      <c r="Q10" s="225">
        <v>2</v>
      </c>
      <c r="R10" s="226">
        <v>120</v>
      </c>
      <c r="S10" s="225">
        <v>0</v>
      </c>
      <c r="T10" s="226">
        <v>0</v>
      </c>
      <c r="U10" s="226">
        <f t="shared" si="0"/>
        <v>240</v>
      </c>
      <c r="V10" s="226">
        <f t="shared" si="1"/>
        <v>2741.17</v>
      </c>
      <c r="W10" s="226">
        <f t="shared" si="2"/>
        <v>2741.17</v>
      </c>
      <c r="X10" s="44"/>
    </row>
    <row r="11" spans="1:24" ht="15" x14ac:dyDescent="0.2">
      <c r="A11" s="218" t="s">
        <v>250</v>
      </c>
      <c r="B11" s="218" t="s">
        <v>234</v>
      </c>
      <c r="C11" s="218" t="s">
        <v>612</v>
      </c>
      <c r="D11" s="224">
        <v>365</v>
      </c>
      <c r="E11" s="231" t="s">
        <v>244</v>
      </c>
      <c r="F11" s="218" t="s">
        <v>630</v>
      </c>
      <c r="G11" s="98" t="s">
        <v>31</v>
      </c>
      <c r="H11" s="98" t="s">
        <v>32</v>
      </c>
      <c r="I11" s="98" t="s">
        <v>33</v>
      </c>
      <c r="J11" s="98" t="s">
        <v>32</v>
      </c>
      <c r="K11" s="211" t="s">
        <v>390</v>
      </c>
      <c r="L11" s="89">
        <v>44523</v>
      </c>
      <c r="M11" s="89">
        <v>44524</v>
      </c>
      <c r="N11" s="226">
        <v>1096.08</v>
      </c>
      <c r="O11" s="226">
        <v>1405.09</v>
      </c>
      <c r="P11" s="226">
        <f t="shared" si="3"/>
        <v>2501.17</v>
      </c>
      <c r="Q11" s="225">
        <v>2</v>
      </c>
      <c r="R11" s="226">
        <v>120</v>
      </c>
      <c r="S11" s="225">
        <v>0</v>
      </c>
      <c r="T11" s="226">
        <v>0</v>
      </c>
      <c r="U11" s="226">
        <f t="shared" si="0"/>
        <v>240</v>
      </c>
      <c r="V11" s="226">
        <f t="shared" si="1"/>
        <v>2741.17</v>
      </c>
      <c r="W11" s="226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workbookViewId="0">
      <selection activeCell="A5" sqref="A5:X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33" t="s">
        <v>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</row>
    <row r="2" spans="1:24" ht="15" x14ac:dyDescent="0.25">
      <c r="A2" s="233" t="s">
        <v>5</v>
      </c>
      <c r="B2" s="233"/>
      <c r="C2" s="233" t="s">
        <v>6</v>
      </c>
      <c r="D2" s="233"/>
      <c r="E2" s="233"/>
      <c r="F2" s="233" t="s">
        <v>3</v>
      </c>
      <c r="G2" s="233"/>
      <c r="H2" s="233"/>
      <c r="I2" s="233"/>
      <c r="J2" s="233"/>
      <c r="K2" s="233"/>
      <c r="L2" s="233"/>
      <c r="M2" s="233"/>
      <c r="N2" s="233" t="s">
        <v>7</v>
      </c>
      <c r="O2" s="233"/>
      <c r="P2" s="233"/>
      <c r="Q2" s="233" t="s">
        <v>1</v>
      </c>
      <c r="R2" s="233"/>
      <c r="S2" s="233"/>
      <c r="T2" s="233"/>
      <c r="U2" s="233"/>
      <c r="V2" s="233"/>
      <c r="W2" s="233" t="s">
        <v>8</v>
      </c>
      <c r="X2" s="287" t="s">
        <v>9</v>
      </c>
    </row>
    <row r="3" spans="1:24" ht="15" x14ac:dyDescent="0.25">
      <c r="A3" s="234" t="s">
        <v>10</v>
      </c>
      <c r="B3" s="234" t="s">
        <v>11</v>
      </c>
      <c r="C3" s="234" t="s">
        <v>12</v>
      </c>
      <c r="D3" s="234" t="s">
        <v>13</v>
      </c>
      <c r="E3" s="234" t="s">
        <v>14</v>
      </c>
      <c r="F3" s="234" t="s">
        <v>15</v>
      </c>
      <c r="G3" s="234" t="s">
        <v>16</v>
      </c>
      <c r="H3" s="234" t="s">
        <v>17</v>
      </c>
      <c r="I3" s="234"/>
      <c r="J3" s="235" t="s">
        <v>18</v>
      </c>
      <c r="K3" s="235"/>
      <c r="L3" s="234" t="s">
        <v>19</v>
      </c>
      <c r="M3" s="234" t="s">
        <v>20</v>
      </c>
      <c r="N3" s="235" t="s">
        <v>21</v>
      </c>
      <c r="O3" s="235" t="s">
        <v>22</v>
      </c>
      <c r="P3" s="235" t="s">
        <v>23</v>
      </c>
      <c r="Q3" s="235" t="s">
        <v>24</v>
      </c>
      <c r="R3" s="235"/>
      <c r="S3" s="235" t="s">
        <v>25</v>
      </c>
      <c r="T3" s="235"/>
      <c r="U3" s="234" t="s">
        <v>26</v>
      </c>
      <c r="V3" s="235" t="s">
        <v>23</v>
      </c>
      <c r="W3" s="233"/>
      <c r="X3" s="287"/>
    </row>
    <row r="4" spans="1:24" ht="15" x14ac:dyDescent="0.25">
      <c r="A4" s="289"/>
      <c r="B4" s="289"/>
      <c r="C4" s="289"/>
      <c r="D4" s="289"/>
      <c r="E4" s="289"/>
      <c r="F4" s="289"/>
      <c r="G4" s="289"/>
      <c r="H4" s="10" t="s">
        <v>27</v>
      </c>
      <c r="I4" s="10" t="s">
        <v>28</v>
      </c>
      <c r="J4" s="10" t="s">
        <v>27</v>
      </c>
      <c r="K4" s="11" t="s">
        <v>29</v>
      </c>
      <c r="L4" s="289"/>
      <c r="M4" s="289"/>
      <c r="N4" s="290"/>
      <c r="O4" s="290"/>
      <c r="P4" s="290"/>
      <c r="Q4" s="10" t="s">
        <v>2</v>
      </c>
      <c r="R4" s="11" t="s">
        <v>30</v>
      </c>
      <c r="S4" s="10" t="s">
        <v>2</v>
      </c>
      <c r="T4" s="11" t="s">
        <v>30</v>
      </c>
      <c r="U4" s="289"/>
      <c r="V4" s="290"/>
      <c r="W4" s="291"/>
      <c r="X4" s="288"/>
    </row>
    <row r="5" spans="1:24" ht="42.75" x14ac:dyDescent="0.2">
      <c r="A5" s="303" t="s">
        <v>250</v>
      </c>
      <c r="B5" s="303" t="s">
        <v>258</v>
      </c>
      <c r="C5" s="303" t="s">
        <v>183</v>
      </c>
      <c r="D5" s="304">
        <v>119</v>
      </c>
      <c r="E5" s="303" t="s">
        <v>388</v>
      </c>
      <c r="F5" s="305" t="s">
        <v>634</v>
      </c>
      <c r="G5" s="303" t="s">
        <v>31</v>
      </c>
      <c r="H5" s="303" t="s">
        <v>32</v>
      </c>
      <c r="I5" s="303" t="s">
        <v>33</v>
      </c>
      <c r="J5" s="303" t="s">
        <v>595</v>
      </c>
      <c r="K5" s="303" t="s">
        <v>390</v>
      </c>
      <c r="L5" s="89">
        <v>44542</v>
      </c>
      <c r="M5" s="89">
        <v>44547</v>
      </c>
      <c r="N5" s="230">
        <f>570.26/2</f>
        <v>285.13</v>
      </c>
      <c r="O5" s="230">
        <f>570.26/2</f>
        <v>285.13</v>
      </c>
      <c r="P5" s="230">
        <f>SUM(N5:O5)</f>
        <v>570.26</v>
      </c>
      <c r="Q5" s="229">
        <v>6</v>
      </c>
      <c r="R5" s="230">
        <v>120</v>
      </c>
      <c r="S5" s="229">
        <v>0</v>
      </c>
      <c r="T5" s="230">
        <v>0</v>
      </c>
      <c r="U5" s="230">
        <f t="shared" ref="U5:U8" si="0">(Q5*R5)+(S5*T5)</f>
        <v>720</v>
      </c>
      <c r="V5" s="230">
        <f t="shared" ref="V5:V8" si="1">U5+P5</f>
        <v>1290.26</v>
      </c>
      <c r="W5" s="230">
        <f t="shared" ref="W5:W8" si="2">V5</f>
        <v>1290.26</v>
      </c>
      <c r="X5" s="229"/>
    </row>
    <row r="6" spans="1:24" x14ac:dyDescent="0.2">
      <c r="A6" s="303" t="s">
        <v>250</v>
      </c>
      <c r="B6" s="303" t="s">
        <v>258</v>
      </c>
      <c r="C6" s="303" t="s">
        <v>609</v>
      </c>
      <c r="D6" s="303">
        <v>372</v>
      </c>
      <c r="E6" s="303" t="s">
        <v>617</v>
      </c>
      <c r="F6" s="303" t="s">
        <v>635</v>
      </c>
      <c r="G6" s="303" t="s">
        <v>31</v>
      </c>
      <c r="H6" s="303" t="s">
        <v>32</v>
      </c>
      <c r="I6" s="303" t="s">
        <v>33</v>
      </c>
      <c r="J6" s="303" t="s">
        <v>595</v>
      </c>
      <c r="K6" s="303" t="s">
        <v>390</v>
      </c>
      <c r="L6" s="89">
        <v>44544</v>
      </c>
      <c r="M6" s="89">
        <v>44547</v>
      </c>
      <c r="N6" s="230">
        <f>892.26/2</f>
        <v>446.13</v>
      </c>
      <c r="O6" s="230">
        <f>892.26/2</f>
        <v>446.13</v>
      </c>
      <c r="P6" s="230">
        <f t="shared" ref="P6:P8" si="3">SUM(N6:O6)</f>
        <v>892.26</v>
      </c>
      <c r="Q6" s="229">
        <v>4</v>
      </c>
      <c r="R6" s="230">
        <v>120</v>
      </c>
      <c r="S6" s="229">
        <v>0</v>
      </c>
      <c r="T6" s="230">
        <v>0</v>
      </c>
      <c r="U6" s="230">
        <f t="shared" si="0"/>
        <v>480</v>
      </c>
      <c r="V6" s="230">
        <f t="shared" si="1"/>
        <v>1372.26</v>
      </c>
      <c r="W6" s="230">
        <f t="shared" si="2"/>
        <v>1372.26</v>
      </c>
      <c r="X6" s="229"/>
    </row>
    <row r="7" spans="1:24" x14ac:dyDescent="0.2">
      <c r="A7" s="303" t="s">
        <v>250</v>
      </c>
      <c r="B7" s="303" t="s">
        <v>289</v>
      </c>
      <c r="C7" s="303" t="s">
        <v>636</v>
      </c>
      <c r="D7" s="303">
        <v>78</v>
      </c>
      <c r="E7" s="303" t="s">
        <v>127</v>
      </c>
      <c r="F7" s="303" t="s">
        <v>637</v>
      </c>
      <c r="G7" s="303" t="s">
        <v>31</v>
      </c>
      <c r="H7" s="303" t="s">
        <v>32</v>
      </c>
      <c r="I7" s="303" t="s">
        <v>33</v>
      </c>
      <c r="J7" s="303" t="s">
        <v>595</v>
      </c>
      <c r="K7" s="303" t="s">
        <v>390</v>
      </c>
      <c r="L7" s="89">
        <v>44518</v>
      </c>
      <c r="M7" s="89">
        <v>44537</v>
      </c>
      <c r="N7" s="230">
        <f>1096.08/2</f>
        <v>548.04</v>
      </c>
      <c r="O7" s="230">
        <f>1096.08/2</f>
        <v>548.04</v>
      </c>
      <c r="P7" s="230">
        <f t="shared" si="3"/>
        <v>1096.08</v>
      </c>
      <c r="Q7" s="229">
        <v>20</v>
      </c>
      <c r="R7" s="230">
        <v>120</v>
      </c>
      <c r="S7" s="229">
        <v>0</v>
      </c>
      <c r="T7" s="230">
        <v>0</v>
      </c>
      <c r="U7" s="230">
        <f t="shared" si="0"/>
        <v>2400</v>
      </c>
      <c r="V7" s="230">
        <f t="shared" si="1"/>
        <v>3496.08</v>
      </c>
      <c r="W7" s="230">
        <f t="shared" si="2"/>
        <v>3496.08</v>
      </c>
      <c r="X7" s="306"/>
    </row>
    <row r="8" spans="1:24" x14ac:dyDescent="0.2">
      <c r="A8" s="303" t="s">
        <v>250</v>
      </c>
      <c r="B8" s="303" t="s">
        <v>289</v>
      </c>
      <c r="C8" s="303" t="s">
        <v>450</v>
      </c>
      <c r="D8" s="303">
        <v>314</v>
      </c>
      <c r="E8" s="303" t="s">
        <v>534</v>
      </c>
      <c r="F8" s="303" t="s">
        <v>638</v>
      </c>
      <c r="G8" s="303" t="s">
        <v>31</v>
      </c>
      <c r="H8" s="303" t="s">
        <v>32</v>
      </c>
      <c r="I8" s="303" t="s">
        <v>33</v>
      </c>
      <c r="J8" s="303" t="s">
        <v>595</v>
      </c>
      <c r="K8" s="303" t="s">
        <v>390</v>
      </c>
      <c r="L8" s="89">
        <v>44519</v>
      </c>
      <c r="M8" s="89">
        <v>44537</v>
      </c>
      <c r="N8" s="230">
        <f>1405.09/2</f>
        <v>702.54499999999996</v>
      </c>
      <c r="O8" s="230">
        <f>1405.09/2</f>
        <v>702.54499999999996</v>
      </c>
      <c r="P8" s="230">
        <f t="shared" si="3"/>
        <v>1405.09</v>
      </c>
      <c r="Q8" s="229">
        <v>0</v>
      </c>
      <c r="R8" s="230">
        <v>0</v>
      </c>
      <c r="S8" s="229">
        <v>0</v>
      </c>
      <c r="T8" s="230">
        <v>0</v>
      </c>
      <c r="U8" s="230">
        <f t="shared" si="0"/>
        <v>0</v>
      </c>
      <c r="V8" s="230">
        <f t="shared" si="1"/>
        <v>1405.09</v>
      </c>
      <c r="W8" s="230">
        <f t="shared" si="2"/>
        <v>1405.09</v>
      </c>
      <c r="X8" s="306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43009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43101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43160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32" t="s">
        <v>0</v>
      </c>
      <c r="W5" s="232"/>
      <c r="X5" s="8">
        <v>43191</v>
      </c>
    </row>
    <row r="6" spans="1:24" x14ac:dyDescent="0.25">
      <c r="A6" s="233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</row>
    <row r="7" spans="1:24" x14ac:dyDescent="0.25">
      <c r="A7" s="233" t="s">
        <v>5</v>
      </c>
      <c r="B7" s="233"/>
      <c r="C7" s="233" t="s">
        <v>6</v>
      </c>
      <c r="D7" s="233"/>
      <c r="E7" s="233"/>
      <c r="F7" s="233" t="s">
        <v>3</v>
      </c>
      <c r="G7" s="233"/>
      <c r="H7" s="233"/>
      <c r="I7" s="233"/>
      <c r="J7" s="233"/>
      <c r="K7" s="233"/>
      <c r="L7" s="233"/>
      <c r="M7" s="233"/>
      <c r="N7" s="233" t="s">
        <v>7</v>
      </c>
      <c r="O7" s="233"/>
      <c r="P7" s="233"/>
      <c r="Q7" s="233" t="s">
        <v>1</v>
      </c>
      <c r="R7" s="233"/>
      <c r="S7" s="233"/>
      <c r="T7" s="233"/>
      <c r="U7" s="233"/>
      <c r="V7" s="233"/>
      <c r="W7" s="233" t="s">
        <v>8</v>
      </c>
      <c r="X7" s="233" t="s">
        <v>9</v>
      </c>
    </row>
    <row r="8" spans="1:24" s="9" customFormat="1" x14ac:dyDescent="0.25">
      <c r="A8" s="234" t="s">
        <v>10</v>
      </c>
      <c r="B8" s="234" t="s">
        <v>11</v>
      </c>
      <c r="C8" s="234" t="s">
        <v>12</v>
      </c>
      <c r="D8" s="234" t="s">
        <v>13</v>
      </c>
      <c r="E8" s="234" t="s">
        <v>14</v>
      </c>
      <c r="F8" s="234" t="s">
        <v>15</v>
      </c>
      <c r="G8" s="234" t="s">
        <v>16</v>
      </c>
      <c r="H8" s="234" t="s">
        <v>17</v>
      </c>
      <c r="I8" s="234"/>
      <c r="J8" s="235" t="s">
        <v>18</v>
      </c>
      <c r="K8" s="235"/>
      <c r="L8" s="234" t="s">
        <v>19</v>
      </c>
      <c r="M8" s="234" t="s">
        <v>20</v>
      </c>
      <c r="N8" s="235" t="s">
        <v>21</v>
      </c>
      <c r="O8" s="235" t="s">
        <v>22</v>
      </c>
      <c r="P8" s="235" t="s">
        <v>23</v>
      </c>
      <c r="Q8" s="235" t="s">
        <v>24</v>
      </c>
      <c r="R8" s="235"/>
      <c r="S8" s="235" t="s">
        <v>25</v>
      </c>
      <c r="T8" s="235"/>
      <c r="U8" s="234" t="s">
        <v>26</v>
      </c>
      <c r="V8" s="235" t="s">
        <v>23</v>
      </c>
      <c r="W8" s="233"/>
      <c r="X8" s="233"/>
    </row>
    <row r="9" spans="1:24" s="9" customFormat="1" ht="17.25" customHeight="1" x14ac:dyDescent="0.25">
      <c r="A9" s="234"/>
      <c r="B9" s="234"/>
      <c r="C9" s="234"/>
      <c r="D9" s="234"/>
      <c r="E9" s="234"/>
      <c r="F9" s="234"/>
      <c r="G9" s="234"/>
      <c r="H9" s="10" t="s">
        <v>27</v>
      </c>
      <c r="I9" s="10" t="s">
        <v>28</v>
      </c>
      <c r="J9" s="10" t="s">
        <v>27</v>
      </c>
      <c r="K9" s="11" t="s">
        <v>29</v>
      </c>
      <c r="L9" s="234"/>
      <c r="M9" s="234"/>
      <c r="N9" s="235"/>
      <c r="O9" s="235"/>
      <c r="P9" s="235"/>
      <c r="Q9" s="10" t="s">
        <v>2</v>
      </c>
      <c r="R9" s="11" t="s">
        <v>30</v>
      </c>
      <c r="S9" s="10" t="s">
        <v>2</v>
      </c>
      <c r="T9" s="11" t="s">
        <v>30</v>
      </c>
      <c r="U9" s="234"/>
      <c r="V9" s="235"/>
      <c r="W9" s="233"/>
      <c r="X9" s="233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51</vt:i4>
      </vt:variant>
    </vt:vector>
  </HeadingPairs>
  <TitlesOfParts>
    <vt:vector size="51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 Lima</cp:lastModifiedBy>
  <cp:revision>9</cp:revision>
  <dcterms:created xsi:type="dcterms:W3CDTF">2017-08-07T12:58:20Z</dcterms:created>
  <dcterms:modified xsi:type="dcterms:W3CDTF">2022-01-20T18:23:53Z</dcterms:modified>
</cp:coreProperties>
</file>