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docs/"/>
    </mc:Choice>
  </mc:AlternateContent>
  <xr:revisionPtr revIDLastSave="0" documentId="8_{3EB1E485-5682-4516-A8B3-61A60B7F1BA7}" xr6:coauthVersionLast="47" xr6:coauthVersionMax="47" xr10:uidLastSave="{00000000-0000-0000-0000-000000000000}"/>
  <bookViews>
    <workbookView xWindow="-28920" yWindow="-2385" windowWidth="29040" windowHeight="15720" firstSheet="80" activeTab="82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EXECUTADO_- Abril -_2024" sheetId="92" r:id="rId78"/>
    <sheet name="EXECUTADO_- Maio -_2024" sheetId="93" r:id="rId79"/>
    <sheet name="EXECUTADO_- Junho -_2024" sheetId="94" r:id="rId80"/>
    <sheet name="EXECUTADO_- Julho -_2024" sheetId="95" r:id="rId81"/>
    <sheet name="EXECUTADO_- Agosto-_2024 " sheetId="99" r:id="rId82"/>
    <sheet name="EXECUTADO_- Setembro -_2024" sheetId="98" r:id="rId83"/>
    <sheet name="EXECUTADO_- Outubro -_2024" sheetId="97" r:id="rId84"/>
    <sheet name="Plan2" sheetId="68" r:id="rId85"/>
    <sheet name="Plan3" sheetId="80" r:id="rId8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98" l="1"/>
  <c r="S7" i="98" s="1"/>
  <c r="T7" i="98" s="1"/>
  <c r="R8" i="98"/>
  <c r="S8" i="98" s="1"/>
  <c r="T8" i="98" s="1"/>
  <c r="R9" i="98"/>
  <c r="S9" i="98"/>
  <c r="T9" i="98" s="1"/>
  <c r="L7" i="98"/>
  <c r="K7" i="98"/>
  <c r="K8" i="98"/>
  <c r="M8" i="98" s="1"/>
  <c r="M9" i="98"/>
  <c r="R20" i="98"/>
  <c r="R21" i="98"/>
  <c r="L18" i="98" l="1"/>
  <c r="K18" i="98"/>
  <c r="M18" i="98" s="1"/>
  <c r="M26" i="98"/>
  <c r="L26" i="98" s="1"/>
  <c r="L27" i="98"/>
  <c r="K27" i="98"/>
  <c r="M27" i="98"/>
  <c r="L28" i="98"/>
  <c r="K28" i="98"/>
  <c r="L16" i="98"/>
  <c r="K16" i="98"/>
  <c r="M16" i="98" s="1"/>
  <c r="M13" i="98"/>
  <c r="L17" i="98"/>
  <c r="K17" i="98"/>
  <c r="M17" i="98" s="1"/>
  <c r="K26" i="98" l="1"/>
  <c r="N27" i="98"/>
  <c r="R27" i="98" s="1"/>
  <c r="S27" i="98" s="1"/>
  <c r="T27" i="98" s="1"/>
  <c r="N28" i="98"/>
  <c r="R28" i="98" s="1"/>
  <c r="M28" i="98"/>
  <c r="S28" i="98" l="1"/>
  <c r="T28" i="98" s="1"/>
  <c r="L24" i="98"/>
  <c r="K24" i="98"/>
  <c r="N26" i="98"/>
  <c r="N19" i="98"/>
  <c r="N14" i="98"/>
  <c r="M21" i="98"/>
  <c r="S21" i="98" s="1"/>
  <c r="T21" i="98" s="1"/>
  <c r="M20" i="98"/>
  <c r="S20" i="98" s="1"/>
  <c r="T20" i="98" s="1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10" i="98" l="1"/>
  <c r="N25" i="98"/>
  <c r="N22" i="98" l="1"/>
  <c r="R22" i="98" s="1"/>
  <c r="S22" i="98" s="1"/>
  <c r="T22" i="98" s="1"/>
  <c r="K22" i="98"/>
  <c r="L22" i="98"/>
  <c r="K19" i="98"/>
  <c r="N18" i="98"/>
  <c r="R18" i="98" s="1"/>
  <c r="S18" i="98" s="1"/>
  <c r="T18" i="98" s="1"/>
  <c r="K15" i="98"/>
  <c r="L15" i="98"/>
  <c r="N15" i="98"/>
  <c r="R15" i="98" s="1"/>
  <c r="S15" i="98" s="1"/>
  <c r="T15" i="98" s="1"/>
  <c r="L13" i="98"/>
  <c r="K13" i="98"/>
  <c r="M30" i="98"/>
  <c r="K6" i="98"/>
  <c r="L6" i="98"/>
  <c r="R26" i="98"/>
  <c r="R25" i="98"/>
  <c r="S25" i="98" s="1"/>
  <c r="T25" i="98" s="1"/>
  <c r="L25" i="98"/>
  <c r="K25" i="98"/>
  <c r="N24" i="98"/>
  <c r="R24" i="98" s="1"/>
  <c r="N23" i="98"/>
  <c r="R23" i="98" s="1"/>
  <c r="S23" i="98" s="1"/>
  <c r="T23" i="98" s="1"/>
  <c r="L23" i="98"/>
  <c r="K23" i="98"/>
  <c r="R19" i="98"/>
  <c r="S19" i="98" s="1"/>
  <c r="T19" i="98" s="1"/>
  <c r="L19" i="98"/>
  <c r="N17" i="98"/>
  <c r="R17" i="98" s="1"/>
  <c r="S17" i="98" s="1"/>
  <c r="T17" i="98" s="1"/>
  <c r="R16" i="98"/>
  <c r="S16" i="98" s="1"/>
  <c r="T16" i="98" s="1"/>
  <c r="R14" i="98"/>
  <c r="S14" i="98" s="1"/>
  <c r="T14" i="98" s="1"/>
  <c r="L14" i="98"/>
  <c r="K14" i="98"/>
  <c r="R13" i="98"/>
  <c r="R12" i="98"/>
  <c r="S12" i="98" s="1"/>
  <c r="T12" i="98" s="1"/>
  <c r="R11" i="98"/>
  <c r="S11" i="98" s="1"/>
  <c r="T11" i="98" s="1"/>
  <c r="L11" i="98"/>
  <c r="K11" i="98"/>
  <c r="R10" i="98"/>
  <c r="R6" i="98"/>
  <c r="S6" i="98" s="1"/>
  <c r="T6" i="98" s="1"/>
  <c r="R5" i="98"/>
  <c r="L5" i="98"/>
  <c r="K5" i="98"/>
  <c r="P10" i="97"/>
  <c r="O10" i="97"/>
  <c r="N10" i="97"/>
  <c r="O9" i="97"/>
  <c r="N9" i="97"/>
  <c r="P9" i="97" s="1"/>
  <c r="U8" i="97"/>
  <c r="O8" i="97"/>
  <c r="N8" i="97"/>
  <c r="P8" i="97" s="1"/>
  <c r="V8" i="97" s="1"/>
  <c r="W8" i="97" s="1"/>
  <c r="U7" i="97"/>
  <c r="O7" i="97"/>
  <c r="N7" i="97"/>
  <c r="P7" i="97" s="1"/>
  <c r="V7" i="97" s="1"/>
  <c r="W7" i="97" s="1"/>
  <c r="U6" i="97"/>
  <c r="O6" i="97"/>
  <c r="N6" i="97"/>
  <c r="P6" i="97" s="1"/>
  <c r="V6" i="97" s="1"/>
  <c r="W6" i="97" s="1"/>
  <c r="U5" i="97"/>
  <c r="O5" i="97"/>
  <c r="N5" i="97"/>
  <c r="P5" i="97" s="1"/>
  <c r="V5" i="97" s="1"/>
  <c r="W5" i="97" s="1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5" i="98" l="1"/>
  <c r="T5" i="98" s="1"/>
  <c r="R30" i="98"/>
  <c r="S24" i="98"/>
  <c r="T24" i="98" s="1"/>
  <c r="S26" i="98"/>
  <c r="T26" i="98" s="1"/>
  <c r="S10" i="98"/>
  <c r="T10" i="98" s="1"/>
  <c r="S13" i="98"/>
  <c r="T13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T30" i="98" l="1"/>
  <c r="V11" i="83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<sst xmlns="http://schemas.openxmlformats.org/spreadsheetml/2006/main" count="10683" uniqueCount="963">
  <si>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</si>
  <si>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</si>
  <si>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</si>
  <si>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</si>
  <si>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</si>
  <si>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</si>
  <si>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</si>
  <si>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</si>
  <si>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</si>
  <si>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</si>
  <si>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</si>
  <si>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</si>
  <si>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</si>
  <si>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</si>
  <si>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</si>
  <si>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</si>
  <si>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</si>
  <si>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</si>
  <si>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</si>
  <si>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</si>
  <si>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</si>
  <si>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</si>
  <si>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</si>
  <si>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</si>
  <si>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</si>
  <si>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</si>
  <si>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</si>
  <si>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</si>
  <si>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</si>
  <si>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</si>
  <si>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</si>
  <si>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</si>
  <si>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</si>
  <si>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</si>
  <si>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</si>
  <si>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</si>
  <si>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</si>
  <si>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</si>
  <si>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</si>
  <si>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</si>
  <si>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</si>
  <si>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</si>
  <si>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</si>
  <si>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</si>
  <si>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</si>
  <si>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</si>
  <si>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</si>
  <si>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</si>
  <si>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</si>
  <si>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</si>
  <si>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</si>
  <si>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</si>
  <si>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</si>
  <si>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</si>
  <si>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</si>
  <si>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</si>
  <si>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</si>
  <si>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</si>
  <si>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</si>
  <si>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</si>
  <si>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</si>
  <si>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</si>
  <si>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</si>
  <si>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</si>
  <si>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</si>
  <si>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</si>
  <si>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</si>
  <si>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</si>
  <si>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</si>
  <si>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</si>
  <si>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</si>
  <si>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</si>
  <si>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</si>
  <si>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</si>
  <si>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</si>
  <si>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</si>
  <si>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</si>
  <si>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</si>
  <si>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</si>
  <si>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</si>
  <si>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</si>
  <si>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</si>
  <si>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</si>
  <si>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</si>
  <si>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</si>
  <si>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</si>
  <si>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</si>
  <si>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</si>
  <si>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</si>
  <si>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</si>
  <si>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</si>
  <si>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</si>
  <si>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</si>
  <si>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</si>
  <si>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</si>
  <si>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</si>
  <si>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</si>
  <si>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</si>
  <si>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</si>
  <si>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</si>
  <si>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</si>
  <si>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</si>
  <si>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</si>
  <si>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</si>
  <si>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</si>
  <si>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</si>
  <si>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</si>
  <si>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</si>
  <si>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</si>
  <si>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</si>
  <si>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</si>
  <si>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</si>
  <si>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</si>
  <si>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</si>
  <si>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</si>
  <si>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</si>
  <si>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</si>
  <si>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</si>
  <si>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</si>
  <si>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</si>
  <si>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</si>
  <si>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</si>
  <si>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</si>
  <si>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</si>
  <si>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</si>
  <si>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</si>
  <si>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</si>
  <si>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</si>
  <si>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</si>
  <si>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</si>
  <si>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</si>
  <si>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</si>
  <si>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</si>
  <si>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</si>
  <si>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</si>
  <si>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</si>
  <si>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</si>
  <si>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</si>
  <si>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</si>
  <si>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</si>
  <si>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</si>
  <si>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</si>
  <si>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</si>
  <si>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</si>
  <si>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</si>
  <si>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</si>
  <si>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</si>
  <si>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</si>
  <si>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</si>
  <si>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</si>
  <si>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</si>
  <si>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</si>
  <si>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</si>
  <si>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</si>
  <si>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</si>
  <si>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</si>
  <si>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</si>
  <si>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</si>
  <si>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</si>
  <si>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</si>
  <si>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</si>
  <si>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</si>
  <si>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</si>
  <si>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</si>
  <si>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</si>
  <si>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</si>
  <si>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</si>
  <si>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</si>
  <si>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</si>
  <si>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</si>
  <si>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</si>
  <si>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</si>
  <si>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</si>
  <si>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</si>
  <si>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</si>
  <si>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</si>
  <si>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</si>
  <si>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</si>
  <si>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</si>
  <si>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</si>
  <si>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</si>
  <si>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</si>
  <si>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</si>
  <si>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</si>
  <si>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</si>
  <si>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</si>
  <si>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</si>
  <si>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</si>
  <si>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</si>
  <si>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</si>
  <si>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</si>
  <si>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</si>
  <si>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</si>
  <si>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</si>
  <si>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</si>
  <si>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</si>
  <si>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</si>
  <si>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</si>
  <si>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</si>
  <si>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</si>
  <si>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</si>
  <si>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</si>
  <si>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</si>
  <si>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</si>
  <si>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</si>
  <si>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</si>
  <si>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</si>
  <si>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</si>
  <si>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</si>
  <si>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</si>
  <si>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</si>
  <si>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</si>
  <si>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</si>
  <si>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</si>
  <si>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</si>
  <si>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</si>
  <si>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</si>
  <si>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</si>
  <si>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</si>
  <si>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</si>
  <si>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</si>
  <si>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</si>
  <si>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</si>
  <si>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</si>
  <si>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</si>
  <si>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</si>
  <si>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</si>
  <si>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</si>
  <si>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</si>
  <si>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</si>
  <si>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</si>
  <si>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</si>
  <si>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</si>
  <si>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</si>
  <si>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</si>
  <si>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</si>
  <si>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</si>
  <si>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</si>
  <si>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</si>
  <si>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</si>
  <si>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</si>
  <si>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</si>
  <si>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</si>
  <si>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</si>
  <si>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</si>
  <si>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</si>
  <si>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</si>
  <si>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</si>
  <si>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</si>
  <si>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</si>
  <si>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</si>
  <si>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</si>
  <si>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</si>
  <si>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</si>
  <si>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</si>
  <si>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</si>
  <si>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</si>
  <si>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</si>
  <si>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</si>
  <si>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</si>
  <si>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</si>
  <si>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</si>
  <si>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</si>
  <si>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</si>
  <si>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</si>
  <si>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</si>
  <si>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</si>
  <si>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</si>
  <si>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</si>
  <si>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</si>
  <si>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</si>
  <si>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</si>
  <si>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</si>
  <si>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</si>
  <si>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</si>
  <si>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</si>
  <si>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</si>
  <si>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</si>
  <si>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</si>
  <si>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</si>
  <si>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</si>
  <si>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</si>
  <si>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</si>
  <si>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</si>
  <si>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</si>
  <si>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</si>
  <si>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</si>
  <si>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</si>
  <si>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</si>
  <si>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</si>
  <si>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</si>
  <si>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</si>
  <si>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</si>
  <si>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</si>
  <si>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</si>
  <si>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</si>
  <si>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</si>
  <si>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</si>
  <si>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</si>
  <si>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</si>
  <si>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</si>
  <si>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</si>
  <si>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</si>
  <si>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</si>
  <si>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</si>
  <si>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</si>
  <si>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</si>
  <si>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</si>
  <si>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</si>
  <si>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</si>
  <si>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</si>
  <si>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</si>
  <si>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</si>
  <si>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</si>
  <si>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</si>
  <si>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</si>
  <si>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</si>
  <si>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</si>
  <si>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</si>
  <si>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</si>
  <si>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</si>
  <si>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</si>
  <si>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</si>
  <si>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</si>
  <si>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</si>
  <si>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</si>
  <si>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</si>
  <si>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</si>
  <si>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</si>
  <si>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</si>
  <si>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</si>
  <si>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</si>
  <si>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</si>
  <si>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</si>
  <si>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</si>
  <si>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</si>
  <si>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</si>
  <si>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</si>
  <si>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</si>
  <si>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</si>
  <si>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</si>
  <si>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</si>
  <si>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</si>
  <si>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</si>
  <si>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</si>
  <si>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</si>
  <si>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</si>
  <si>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</si>
  <si>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</si>
  <si>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</si>
  <si>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</si>
  <si>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</si>
  <si>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</si>
  <si>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</si>
  <si>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</si>
  <si>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</si>
  <si>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</si>
  <si>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</si>
  <si>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</si>
  <si>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</si>
  <si>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</si>
  <si>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</si>
  <si>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</si>
  <si>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</si>
  <si>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</si>
  <si>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</si>
  <si>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</si>
  <si>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</si>
  <si>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</si>
  <si>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</si>
  <si>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</si>
  <si>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</si>
  <si>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</si>
  <si>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</si>
  <si>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</si>
  <si>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</si>
  <si>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</si>
  <si>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</si>
  <si>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</si>
  <si>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</si>
  <si>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</si>
  <si>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</si>
  <si>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</si>
  <si>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</si>
  <si>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</si>
  <si>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</si>
  <si>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</si>
  <si>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</si>
  <si>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</si>
  <si>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</si>
  <si>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</si>
  <si>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</si>
  <si>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</si>
  <si>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</si>
  <si>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</si>
  <si>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</si>
  <si>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</si>
  <si>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</si>
  <si>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</si>
  <si>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</si>
  <si>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</si>
  <si>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</si>
  <si>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</si>
  <si>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</si>
  <si>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</si>
  <si>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</si>
  <si>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</si>
  <si>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</si>
  <si>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</si>
  <si>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</si>
  <si>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</si>
  <si>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</si>
  <si>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</si>
  <si>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</si>
  <si>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</si>
  <si>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</si>
  <si>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</si>
  <si>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</si>
  <si>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</si>
  <si>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</si>
  <si>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</si>
  <si>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</si>
  <si>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</si>
  <si>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</si>
  <si>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</si>
  <si>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</si>
  <si>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</si>
  <si>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</si>
  <si>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</si>
  <si>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</si>
  <si>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</si>
  <si>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</si>
  <si>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</si>
  <si>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</si>
  <si>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</si>
  <si>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</si>
  <si>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</si>
  <si>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</si>
  <si>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</si>
  <si>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</si>
  <si>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</si>
  <si>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</si>
  <si>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</si>
  <si>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</si>
  <si>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</si>
  <si>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</si>
  <si>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</si>
  <si>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</si>
  <si>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</si>
  <si>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</si>
  <si>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</si>
  <si>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</si>
  <si>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</si>
  <si>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</si>
  <si>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</si>
  <si>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</si>
  <si>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</si>
  <si>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</si>
  <si>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</si>
  <si>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</si>
  <si>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</si>
  <si>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</si>
  <si>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</si>
  <si>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</si>
  <si>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</si>
  <si>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</si>
  <si>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</si>
  <si>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</si>
  <si>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</si>
  <si>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</si>
  <si>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</si>
  <si>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</si>
  <si>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</si>
  <si>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</si>
  <si>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</si>
  <si>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</si>
  <si>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</si>
  <si>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</si>
  <si>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</si>
  <si>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</si>
  <si>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</si>
  <si>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</si>
  <si>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</si>
  <si>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</si>
  <si>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</si>
  <si>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</si>
  <si>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</si>
  <si>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</si>
  <si>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</si>
  <si>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</si>
  <si>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</si>
  <si>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</si>
  <si>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</si>
  <si>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</si>
  <si>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</si>
  <si>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</si>
  <si>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</si>
  <si>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</si>
  <si>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</si>
  <si>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</si>
  <si>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</si>
  <si>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</si>
  <si>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</si>
  <si>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</si>
  <si>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</si>
  <si>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</si>
  <si>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</si>
  <si>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</si>
  <si>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</si>
  <si>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</si>
  <si>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</si>
  <si>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</si>
  <si>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</si>
  <si>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</si>
  <si>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</si>
  <si>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</si>
  <si>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</si>
  <si>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</si>
  <si>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</si>
  <si>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</si>
  <si>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</si>
  <si>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</si>
  <si>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</si>
  <si>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</si>
  <si>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</si>
  <si>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</si>
  <si>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</si>
  <si>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</si>
  <si>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</si>
  <si>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</si>
  <si>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</si>
  <si>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</si>
  <si>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</si>
  <si>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</si>
  <si>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</si>
  <si>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</si>
  <si>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</si>
  <si>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</si>
  <si>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</si>
  <si>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</si>
  <si>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</si>
  <si>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</si>
  <si>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</si>
  <si>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</si>
  <si>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</si>
  <si>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</si>
  <si>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</si>
  <si>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</si>
  <si>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</si>
  <si>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</si>
  <si>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</si>
  <si>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</si>
  <si>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</si>
  <si>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</si>
  <si>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</si>
  <si>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</si>
  <si>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</si>
  <si>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</si>
  <si>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</si>
  <si>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</si>
  <si>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</si>
  <si>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</si>
  <si>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</si>
  <si>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</si>
  <si>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</si>
  <si>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</si>
  <si>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</si>
  <si>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</si>
  <si>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</si>
  <si>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</si>
  <si>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</si>
  <si>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</si>
  <si>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</si>
  <si>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</si>
  <si>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</si>
  <si>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</si>
  <si>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</si>
  <si>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</si>
  <si>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</si>
  <si>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</si>
  <si>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</si>
  <si>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</si>
  <si>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</si>
  <si>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</si>
  <si>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</si>
  <si>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</si>
  <si>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</si>
  <si>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</si>
  <si>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</si>
  <si>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</si>
  <si>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</si>
  <si>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</si>
  <si>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</si>
  <si>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</si>
  <si>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</si>
  <si>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</si>
  <si>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</si>
  <si>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</si>
  <si>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</si>
  <si>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</si>
  <si>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</si>
  <si>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</si>
  <si>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</si>
  <si>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</si>
  <si>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</si>
  <si>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</si>
  <si>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</si>
  <si>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</si>
  <si>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</si>
  <si>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</si>
  <si>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</si>
  <si>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</si>
  <si>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</si>
  <si>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</si>
  <si>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</si>
  <si>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</si>
  <si>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</si>
  <si>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</si>
  <si>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</si>
  <si>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</si>
  <si>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</si>
  <si>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</si>
  <si>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</si>
  <si>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</si>
  <si>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</si>
  <si>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</si>
  <si>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</si>
  <si>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</si>
  <si>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</si>
  <si>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</si>
  <si>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</si>
  <si>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</si>
  <si>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</si>
  <si>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</si>
  <si>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</si>
  <si>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</si>
  <si>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</si>
  <si>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</si>
  <si>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</si>
  <si>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</si>
  <si>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</si>
  <si>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</si>
  <si>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</si>
  <si>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</si>
  <si>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</si>
  <si>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</si>
  <si>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</si>
  <si>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</si>
  <si>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</si>
  <si>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</si>
  <si>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</si>
  <si>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</si>
  <si>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</si>
  <si>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</si>
  <si>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</si>
  <si>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</si>
  <si>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</si>
  <si>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</si>
  <si>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</si>
  <si>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</si>
  <si>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</si>
  <si>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</si>
  <si>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</si>
  <si>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</si>
  <si>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</si>
  <si>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</si>
  <si>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</si>
  <si>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</si>
  <si>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</si>
  <si>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</si>
  <si>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</si>
  <si>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</si>
  <si>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</si>
  <si>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</si>
  <si>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</si>
  <si>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</si>
  <si>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</si>
  <si>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</si>
  <si>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</si>
  <si>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</si>
  <si>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</si>
  <si>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</si>
  <si>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</si>
  <si>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</si>
  <si>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</si>
  <si>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</si>
  <si>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</si>
  <si>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</si>
  <si>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</si>
  <si>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</si>
  <si>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</si>
  <si>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</si>
  <si>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</si>
  <si>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</si>
  <si>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</si>
  <si>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</si>
  <si>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</si>
  <si>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</si>
  <si>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</si>
  <si>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</si>
  <si>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</si>
  <si>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</si>
  <si>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</si>
  <si>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</si>
  <si>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</si>
  <si>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</si>
  <si>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</si>
  <si>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</si>
  <si>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</si>
  <si>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</si>
  <si>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</si>
  <si>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</si>
  <si>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</si>
  <si>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</si>
  <si>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</si>
  <si>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</si>
  <si>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</si>
  <si>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</si>
  <si>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</si>
  <si>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</si>
  <si>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</si>
  <si>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</si>
  <si>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</si>
  <si>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</si>
  <si>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</si>
  <si>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</si>
  <si>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</si>
  <si>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</si>
  <si>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</si>
  <si>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</si>
  <si>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</si>
  <si>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</si>
  <si>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</si>
  <si>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</si>
  <si>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</si>
  <si>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</si>
  <si>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</si>
  <si>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</si>
  <si>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</si>
  <si>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</si>
  <si>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</si>
  <si>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</si>
  <si>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</si>
  <si>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</si>
  <si>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</si>
  <si>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</si>
  <si>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</si>
  <si>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</si>
  <si>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</si>
  <si>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</si>
  <si>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</si>
  <si>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</si>
  <si>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</si>
  <si>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</si>
  <si>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</si>
  <si>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</si>
  <si>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</si>
  <si>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</si>
  <si>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</si>
  <si>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</si>
  <si>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</si>
  <si>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</si>
  <si>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</si>
  <si>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</si>
  <si>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</si>
  <si>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</si>
  <si>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</si>
  <si>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</si>
  <si>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</si>
  <si>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</si>
  <si>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</si>
  <si>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</si>
  <si>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</si>
  <si>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</si>
  <si>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</si>
  <si>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</si>
  <si>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</si>
  <si>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</si>
  <si>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</si>
  <si>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</si>
  <si>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</si>
  <si>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</si>
  <si>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</si>
  <si>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</si>
  <si>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</si>
  <si>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</si>
  <si>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</si>
  <si>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</si>
  <si>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</si>
  <si>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</si>
  <si>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</si>
  <si>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</si>
  <si>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</si>
  <si>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</si>
  <si>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</si>
  <si>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</si>
  <si>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</si>
  <si>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</si>
  <si>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</si>
  <si>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</si>
  <si>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</si>
  <si>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</si>
  <si>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</si>
  <si>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</si>
  <si>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</si>
  <si>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</si>
  <si>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</si>
  <si>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</si>
  <si>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</si>
  <si>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</si>
  <si>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</si>
  <si>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</si>
  <si>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</si>
  <si>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</si>
  <si>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</si>
  <si>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</si>
  <si>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</si>
  <si>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</si>
  <si>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</si>
  <si>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</si>
  <si>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</si>
  <si>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</si>
  <si>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</si>
  <si>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</si>
  <si>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</si>
  <si>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</si>
  <si>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</si>
  <si>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</si>
  <si>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</si>
  <si>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</si>
  <si>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</si>
  <si>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</si>
  <si>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</si>
  <si>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</si>
  <si>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</si>
  <si>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</si>
  <si>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</si>
  <si>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</si>
  <si>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</si>
  <si>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</si>
  <si>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</si>
  <si>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</si>
  <si>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</si>
  <si>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</si>
  <si>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</si>
  <si>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</si>
  <si>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</si>
  <si>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</si>
  <si>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</si>
  <si>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</si>
  <si>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</si>
  <si>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</si>
  <si>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</si>
  <si>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</si>
  <si>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</si>
  <si>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</si>
  <si>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</si>
  <si>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</si>
  <si>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</si>
  <si>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</si>
  <si>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</si>
  <si>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</si>
  <si>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</si>
  <si>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</si>
  <si>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</si>
  <si>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</si>
  <si>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</si>
  <si>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</si>
  <si>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</si>
  <si>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</si>
  <si>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</si>
  <si>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</si>
  <si>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</si>
  <si>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</si>
  <si>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</si>
  <si>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</si>
  <si>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</si>
  <si>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</si>
  <si>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</si>
  <si>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</si>
  <si>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</si>
  <si>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</si>
  <si>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</si>
  <si>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</si>
  <si>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</si>
  <si>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</si>
  <si>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</si>
  <si>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</si>
  <si>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</si>
  <si>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</si>
  <si>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</si>
  <si>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</si>
  <si>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</si>
  <si>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</si>
  <si>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</si>
  <si>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</si>
  <si>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</si>
  <si>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</si>
  <si>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</si>
  <si>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</si>
  <si>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</si>
  <si>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</si>
  <si>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</si>
  <si>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</si>
  <si>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</si>
  <si>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</si>
  <si>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</si>
  <si>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</si>
  <si>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</si>
  <si>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</si>
  <si>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</si>
  <si>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</si>
  <si>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</si>
  <si>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</si>
  <si>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</si>
  <si>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</si>
  <si>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</si>
  <si>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</si>
  <si>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</si>
  <si>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</si>
  <si>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</si>
  <si>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</si>
  <si>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</si>
  <si>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</si>
  <si>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</si>
  <si>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</si>
  <si>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</si>
  <si>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</si>
  <si>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</si>
  <si>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</si>
  <si>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</si>
  <si>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</si>
  <si>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</si>
  <si>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</si>
  <si>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</si>
  <si>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</si>
  <si>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</si>
  <si>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</si>
  <si>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</si>
  <si>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</si>
  <si>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</si>
  <si>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</si>
  <si>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</si>
  <si>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</si>
  <si>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</si>
  <si>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</si>
  <si>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</si>
  <si>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</si>
  <si>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</si>
  <si>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</si>
  <si>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</si>
  <si>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</si>
  <si>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</si>
  <si>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</si>
  <si>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</si>
  <si>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</si>
  <si>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</si>
  <si>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</si>
  <si>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</si>
  <si>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Evento ao Gartner</t>
  </si>
  <si>
    <t xml:space="preserve">LISBOA x RECIFE </t>
  </si>
  <si>
    <t>REMARCAÇÃO</t>
  </si>
  <si>
    <t>RECIFE X LISBOA X RECIFE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</si>
</sst>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67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9">
    <xf numFmtId="0" fontId="0" fillId="0" borderId="0"/>
    <xf numFmtId="0" fontId="50" fillId="2" borderId="0" applyNumberFormat="0" applyFont="0" applyBorder="0" applyProtection="0"/>
    <xf numFmtId="0" fontId="51" fillId="0" borderId="0" applyNumberFormat="0" applyBorder="0" applyProtection="0">
      <alignment horizontal="center"/>
    </xf>
    <xf numFmtId="0" fontId="51" fillId="0" borderId="0" applyNumberFormat="0" applyBorder="0" applyProtection="0">
      <alignment horizontal="center" textRotation="90"/>
    </xf>
    <xf numFmtId="0" fontId="52" fillId="0" borderId="0" applyNumberFormat="0" applyBorder="0" applyProtection="0"/>
    <xf numFmtId="166" fontId="52" fillId="0" borderId="0" applyBorder="0" applyProtection="0"/>
    <xf numFmtId="0" fontId="49" fillId="0" borderId="0"/>
    <xf numFmtId="44" fontId="50" fillId="0" borderId="0" applyFont="0" applyFill="0" applyBorder="0" applyAlignment="0" applyProtection="0"/>
    <xf numFmtId="0" fontId="46" fillId="0" borderId="0"/>
  </cellStyleXfs>
  <cellXfs count="464">
    <xf numFmtId="0" fontId="0" fillId="0" borderId="0" xfId="0"/>
    <xf numFmtId="0" fontId="0" fillId="3" borderId="0" xfId="0" applyFill="1"/>
    <xf numFmtId="0" fontId="58" fillId="3" borderId="0" xfId="0" applyFont="1" applyFill="1"/>
    <xf numFmtId="0" fontId="59" fillId="3" borderId="0" xfId="0" applyFont="1" applyFill="1"/>
    <xf numFmtId="0" fontId="59" fillId="0" borderId="0" xfId="0" applyFont="1"/>
    <xf numFmtId="0" fontId="56" fillId="3" borderId="0" xfId="0" applyFont="1" applyFill="1"/>
    <xf numFmtId="0" fontId="54" fillId="3" borderId="0" xfId="0" applyFont="1" applyFill="1"/>
    <xf numFmtId="0" fontId="57" fillId="3" borderId="0" xfId="0" applyFont="1" applyFill="1"/>
    <xf numFmtId="165" fontId="53" fillId="0" borderId="1" xfId="0" applyNumberFormat="1" applyFont="1" applyBorder="1" applyAlignment="1">
      <alignment horizontal="right"/>
    </xf>
    <xf numFmtId="0" fontId="0" fillId="5" borderId="0" xfId="0" applyFill="1"/>
    <xf numFmtId="0" fontId="55" fillId="5" borderId="0" xfId="0" applyFont="1" applyFill="1" applyAlignment="1">
      <alignment horizontal="center"/>
    </xf>
    <xf numFmtId="164" fontId="55" fillId="5" borderId="0" xfId="0" applyNumberFormat="1" applyFont="1" applyFill="1" applyAlignment="1">
      <alignment horizontal="center"/>
    </xf>
    <xf numFmtId="0" fontId="60" fillId="3" borderId="1" xfId="0" applyFont="1" applyFill="1" applyBorder="1" applyAlignment="1">
      <alignment horizontal="center" vertical="top"/>
    </xf>
    <xf numFmtId="0" fontId="60" fillId="0" borderId="1" xfId="0" applyFont="1" applyBorder="1" applyAlignment="1">
      <alignment horizontal="center" vertical="top"/>
    </xf>
    <xf numFmtId="0" fontId="60" fillId="3" borderId="1" xfId="0" applyFont="1" applyFill="1" applyBorder="1" applyAlignment="1">
      <alignment horizontal="center" vertical="top" wrapText="1"/>
    </xf>
    <xf numFmtId="164" fontId="60" fillId="3" borderId="1" xfId="0" applyNumberFormat="1" applyFont="1" applyFill="1" applyBorder="1" applyAlignment="1">
      <alignment horizontal="center" vertical="top"/>
    </xf>
    <xf numFmtId="14" fontId="60" fillId="3" borderId="1" xfId="0" applyNumberFormat="1" applyFont="1" applyFill="1" applyBorder="1" applyAlignment="1">
      <alignment horizontal="center" vertical="top"/>
    </xf>
    <xf numFmtId="14" fontId="60" fillId="3" borderId="2" xfId="0" applyNumberFormat="1" applyFont="1" applyFill="1" applyBorder="1" applyAlignment="1">
      <alignment horizontal="center" vertical="top"/>
    </xf>
    <xf numFmtId="0" fontId="59" fillId="0" borderId="1" xfId="0" applyFont="1" applyBorder="1" applyAlignment="1">
      <alignment horizontal="center" vertical="top"/>
    </xf>
    <xf numFmtId="0" fontId="60" fillId="3" borderId="1" xfId="0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/>
    </xf>
    <xf numFmtId="164" fontId="60" fillId="3" borderId="1" xfId="0" applyNumberFormat="1" applyFont="1" applyFill="1" applyBorder="1" applyAlignment="1">
      <alignment horizontal="center" vertical="center"/>
    </xf>
    <xf numFmtId="14" fontId="60" fillId="3" borderId="1" xfId="0" applyNumberFormat="1" applyFont="1" applyFill="1" applyBorder="1" applyAlignment="1">
      <alignment horizontal="center" vertical="center"/>
    </xf>
    <xf numFmtId="167" fontId="60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60" fillId="3" borderId="1" xfId="0" applyNumberFormat="1" applyFont="1" applyFill="1" applyBorder="1" applyAlignment="1">
      <alignment horizontal="center" vertical="center"/>
    </xf>
    <xf numFmtId="0" fontId="60" fillId="6" borderId="1" xfId="0" applyFont="1" applyFill="1" applyBorder="1" applyAlignment="1">
      <alignment horizontal="center" vertical="center"/>
    </xf>
    <xf numFmtId="0" fontId="60" fillId="6" borderId="1" xfId="0" applyFont="1" applyFill="1" applyBorder="1" applyAlignment="1">
      <alignment horizontal="center" vertical="top"/>
    </xf>
    <xf numFmtId="49" fontId="60" fillId="6" borderId="1" xfId="0" applyNumberFormat="1" applyFont="1" applyFill="1" applyBorder="1" applyAlignment="1">
      <alignment horizontal="center" vertical="center"/>
    </xf>
    <xf numFmtId="0" fontId="60" fillId="7" borderId="1" xfId="0" applyFont="1" applyFill="1" applyBorder="1" applyAlignment="1">
      <alignment horizontal="center" vertical="center"/>
    </xf>
    <xf numFmtId="164" fontId="60" fillId="6" borderId="1" xfId="0" applyNumberFormat="1" applyFont="1" applyFill="1" applyBorder="1" applyAlignment="1">
      <alignment horizontal="center" vertical="center"/>
    </xf>
    <xf numFmtId="167" fontId="60" fillId="6" borderId="1" xfId="0" applyNumberFormat="1" applyFont="1" applyFill="1" applyBorder="1" applyAlignment="1">
      <alignment horizontal="center" vertical="center"/>
    </xf>
    <xf numFmtId="0" fontId="59" fillId="7" borderId="1" xfId="0" applyFont="1" applyFill="1" applyBorder="1" applyAlignment="1">
      <alignment horizontal="center" vertical="top"/>
    </xf>
    <xf numFmtId="0" fontId="60" fillId="6" borderId="1" xfId="0" applyFont="1" applyFill="1" applyBorder="1" applyAlignment="1">
      <alignment horizontal="center" vertical="center" wrapText="1"/>
    </xf>
    <xf numFmtId="14" fontId="60" fillId="6" borderId="1" xfId="0" applyNumberFormat="1" applyFont="1" applyFill="1" applyBorder="1" applyAlignment="1">
      <alignment horizontal="center" vertical="center"/>
    </xf>
    <xf numFmtId="0" fontId="59" fillId="7" borderId="1" xfId="0" applyFont="1" applyFill="1" applyBorder="1" applyAlignment="1">
      <alignment horizontal="center" vertical="center"/>
    </xf>
    <xf numFmtId="0" fontId="60" fillId="6" borderId="1" xfId="0" applyFont="1" applyFill="1" applyBorder="1" applyAlignment="1">
      <alignment horizontal="center" vertical="top" wrapText="1"/>
    </xf>
    <xf numFmtId="14" fontId="60" fillId="6" borderId="4" xfId="0" applyNumberFormat="1" applyFont="1" applyFill="1" applyBorder="1" applyAlignment="1">
      <alignment horizontal="center" vertical="center"/>
    </xf>
    <xf numFmtId="164" fontId="60" fillId="6" borderId="5" xfId="0" applyNumberFormat="1" applyFont="1" applyFill="1" applyBorder="1" applyAlignment="1">
      <alignment horizontal="center" vertical="center"/>
    </xf>
    <xf numFmtId="0" fontId="60" fillId="6" borderId="5" xfId="0" applyFont="1" applyFill="1" applyBorder="1" applyAlignment="1">
      <alignment horizontal="center" vertical="center"/>
    </xf>
    <xf numFmtId="167" fontId="60" fillId="6" borderId="5" xfId="0" applyNumberFormat="1" applyFont="1" applyFill="1" applyBorder="1" applyAlignment="1">
      <alignment horizontal="center" vertical="center"/>
    </xf>
    <xf numFmtId="0" fontId="59" fillId="7" borderId="5" xfId="0" applyFont="1" applyFill="1" applyBorder="1" applyAlignment="1">
      <alignment horizontal="center" vertical="top"/>
    </xf>
    <xf numFmtId="164" fontId="60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60" fillId="6" borderId="3" xfId="0" applyNumberFormat="1" applyFont="1" applyFill="1" applyBorder="1" applyAlignment="1">
      <alignment horizontal="center" vertical="center"/>
    </xf>
    <xf numFmtId="167" fontId="60" fillId="6" borderId="3" xfId="0" applyNumberFormat="1" applyFont="1" applyFill="1" applyBorder="1" applyAlignment="1">
      <alignment horizontal="center" vertical="center"/>
    </xf>
    <xf numFmtId="0" fontId="60" fillId="6" borderId="3" xfId="0" applyFont="1" applyFill="1" applyBorder="1" applyAlignment="1">
      <alignment horizontal="center" vertical="center"/>
    </xf>
    <xf numFmtId="164" fontId="60" fillId="6" borderId="2" xfId="0" applyNumberFormat="1" applyFont="1" applyFill="1" applyBorder="1" applyAlignment="1">
      <alignment horizontal="center" vertical="center"/>
    </xf>
    <xf numFmtId="0" fontId="60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60" fillId="6" borderId="5" xfId="0" applyNumberFormat="1" applyFont="1" applyFill="1" applyBorder="1" applyAlignment="1">
      <alignment horizontal="center" vertical="center"/>
    </xf>
    <xf numFmtId="14" fontId="60" fillId="6" borderId="5" xfId="0" applyNumberFormat="1" applyFont="1" applyFill="1" applyBorder="1" applyAlignment="1">
      <alignment horizontal="center" vertical="center"/>
    </xf>
    <xf numFmtId="0" fontId="60" fillId="6" borderId="3" xfId="0" applyFont="1" applyFill="1" applyBorder="1" applyAlignment="1">
      <alignment horizontal="center" vertical="center" wrapText="1"/>
    </xf>
    <xf numFmtId="14" fontId="60" fillId="6" borderId="3" xfId="0" applyNumberFormat="1" applyFont="1" applyFill="1" applyBorder="1" applyAlignment="1">
      <alignment horizontal="center" vertical="center"/>
    </xf>
    <xf numFmtId="0" fontId="60" fillId="7" borderId="3" xfId="0" applyFont="1" applyFill="1" applyBorder="1" applyAlignment="1">
      <alignment horizontal="center" vertical="center"/>
    </xf>
    <xf numFmtId="49" fontId="60" fillId="6" borderId="3" xfId="0" applyNumberFormat="1" applyFont="1" applyFill="1" applyBorder="1" applyAlignment="1">
      <alignment horizontal="center" vertical="center"/>
    </xf>
    <xf numFmtId="164" fontId="60" fillId="6" borderId="15" xfId="0" applyNumberFormat="1" applyFont="1" applyFill="1" applyBorder="1" applyAlignment="1">
      <alignment horizontal="center" vertical="center"/>
    </xf>
    <xf numFmtId="164" fontId="60" fillId="6" borderId="17" xfId="0" applyNumberFormat="1" applyFont="1" applyFill="1" applyBorder="1" applyAlignment="1">
      <alignment horizontal="center" vertical="center"/>
    </xf>
    <xf numFmtId="168" fontId="60" fillId="6" borderId="3" xfId="0" applyNumberFormat="1" applyFont="1" applyFill="1" applyBorder="1" applyAlignment="1">
      <alignment horizontal="center" vertical="center"/>
    </xf>
    <xf numFmtId="167" fontId="60" fillId="6" borderId="15" xfId="0" applyNumberFormat="1" applyFont="1" applyFill="1" applyBorder="1" applyAlignment="1">
      <alignment horizontal="center" vertical="center"/>
    </xf>
    <xf numFmtId="0" fontId="60" fillId="3" borderId="2" xfId="0" applyFont="1" applyFill="1" applyBorder="1" applyAlignment="1">
      <alignment horizontal="center" vertical="center" wrapText="1"/>
    </xf>
    <xf numFmtId="14" fontId="60" fillId="6" borderId="1" xfId="0" applyNumberFormat="1" applyFont="1" applyFill="1" applyBorder="1" applyAlignment="1">
      <alignment horizontal="center" vertical="center" wrapText="1"/>
    </xf>
    <xf numFmtId="44" fontId="60" fillId="6" borderId="1" xfId="7" applyFont="1" applyFill="1" applyBorder="1" applyAlignment="1">
      <alignment horizontal="center" vertical="center" wrapText="1"/>
    </xf>
    <xf numFmtId="0" fontId="60" fillId="3" borderId="5" xfId="0" applyFont="1" applyFill="1" applyBorder="1" applyAlignment="1">
      <alignment horizontal="center" vertical="center" wrapText="1"/>
    </xf>
    <xf numFmtId="0" fontId="60" fillId="6" borderId="5" xfId="0" applyFont="1" applyFill="1" applyBorder="1" applyAlignment="1">
      <alignment horizontal="center" vertical="center" wrapText="1"/>
    </xf>
    <xf numFmtId="0" fontId="60" fillId="3" borderId="3" xfId="0" applyFont="1" applyFill="1" applyBorder="1" applyAlignment="1">
      <alignment horizontal="center" vertical="center" wrapText="1"/>
    </xf>
    <xf numFmtId="14" fontId="60" fillId="6" borderId="5" xfId="0" applyNumberFormat="1" applyFont="1" applyFill="1" applyBorder="1" applyAlignment="1">
      <alignment horizontal="center" vertical="center" wrapText="1"/>
    </xf>
    <xf numFmtId="44" fontId="60" fillId="6" borderId="5" xfId="7" applyFont="1" applyFill="1" applyBorder="1" applyAlignment="1">
      <alignment horizontal="center" vertical="center" wrapText="1"/>
    </xf>
    <xf numFmtId="14" fontId="60" fillId="6" borderId="3" xfId="0" applyNumberFormat="1" applyFont="1" applyFill="1" applyBorder="1" applyAlignment="1">
      <alignment horizontal="center" vertical="center" wrapText="1"/>
    </xf>
    <xf numFmtId="44" fontId="60" fillId="6" borderId="3" xfId="7" applyFont="1" applyFill="1" applyBorder="1" applyAlignment="1">
      <alignment horizontal="center" vertical="center" wrapText="1"/>
    </xf>
    <xf numFmtId="0" fontId="60" fillId="6" borderId="19" xfId="0" applyFont="1" applyFill="1" applyBorder="1" applyAlignment="1">
      <alignment horizontal="center" vertical="center" wrapText="1"/>
    </xf>
    <xf numFmtId="165" fontId="53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46" fillId="0" borderId="3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6" fillId="0" borderId="0" xfId="8" applyAlignment="1">
      <alignment horizontal="center" vertical="center"/>
    </xf>
    <xf numFmtId="0" fontId="60" fillId="6" borderId="13" xfId="0" applyFont="1" applyFill="1" applyBorder="1" applyAlignment="1">
      <alignment horizontal="center" vertical="center" wrapText="1"/>
    </xf>
    <xf numFmtId="169" fontId="48" fillId="0" borderId="3" xfId="0" applyNumberFormat="1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49" fontId="60" fillId="6" borderId="13" xfId="0" applyNumberFormat="1" applyFont="1" applyFill="1" applyBorder="1" applyAlignment="1">
      <alignment horizontal="center" vertical="center"/>
    </xf>
    <xf numFmtId="0" fontId="60" fillId="3" borderId="13" xfId="0" applyFont="1" applyFill="1" applyBorder="1" applyAlignment="1">
      <alignment horizontal="center" vertical="center" wrapText="1"/>
    </xf>
    <xf numFmtId="14" fontId="60" fillId="6" borderId="13" xfId="0" applyNumberFormat="1" applyFont="1" applyFill="1" applyBorder="1" applyAlignment="1">
      <alignment horizontal="center" vertical="center" wrapText="1"/>
    </xf>
    <xf numFmtId="169" fontId="48" fillId="0" borderId="13" xfId="0" applyNumberFormat="1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60" fillId="6" borderId="13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4" fontId="0" fillId="0" borderId="0" xfId="0" applyNumberFormat="1"/>
    <xf numFmtId="0" fontId="32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28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0" fillId="9" borderId="0" xfId="0" applyFill="1"/>
    <xf numFmtId="0" fontId="17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60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60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1" fillId="0" borderId="3" xfId="0" applyFont="1" applyBorder="1"/>
    <xf numFmtId="0" fontId="61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60" fillId="6" borderId="3" xfId="7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 wrapText="1"/>
    </xf>
    <xf numFmtId="0" fontId="61" fillId="10" borderId="13" xfId="0" applyFont="1" applyFill="1" applyBorder="1" applyAlignment="1">
      <alignment horizontal="center" vertical="center"/>
    </xf>
    <xf numFmtId="0" fontId="61" fillId="10" borderId="3" xfId="0" applyFont="1" applyFill="1" applyBorder="1" applyAlignment="1">
      <alignment horizontal="center" vertical="center" wrapText="1"/>
    </xf>
    <xf numFmtId="0" fontId="48" fillId="10" borderId="3" xfId="0" applyFont="1" applyFill="1" applyBorder="1" applyAlignment="1">
      <alignment horizontal="center" vertical="center"/>
    </xf>
    <xf numFmtId="0" fontId="61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60" fillId="12" borderId="3" xfId="7" applyFont="1" applyFill="1" applyBorder="1" applyAlignment="1">
      <alignment vertical="center" wrapText="1"/>
    </xf>
    <xf numFmtId="0" fontId="23" fillId="10" borderId="3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0" fillId="12" borderId="3" xfId="0" applyFont="1" applyFill="1" applyBorder="1" applyAlignment="1">
      <alignment horizontal="center" vertical="center"/>
    </xf>
    <xf numFmtId="44" fontId="60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60" fillId="0" borderId="3" xfId="7" applyFont="1" applyFill="1" applyBorder="1" applyAlignment="1">
      <alignment horizontal="center" vertical="center" wrapText="1"/>
    </xf>
    <xf numFmtId="0" fontId="48" fillId="10" borderId="13" xfId="0" applyFont="1" applyFill="1" applyBorder="1" applyAlignment="1">
      <alignment horizontal="center" vertical="center"/>
    </xf>
    <xf numFmtId="44" fontId="60" fillId="12" borderId="13" xfId="7" applyFont="1" applyFill="1" applyBorder="1" applyAlignment="1">
      <alignment vertical="center" wrapText="1"/>
    </xf>
    <xf numFmtId="0" fontId="63" fillId="0" borderId="3" xfId="0" applyFont="1" applyBorder="1" applyAlignment="1">
      <alignment horizontal="center" vertical="center" wrapText="1"/>
    </xf>
    <xf numFmtId="0" fontId="63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14" fontId="61" fillId="0" borderId="3" xfId="0" applyNumberFormat="1" applyFont="1" applyBorder="1" applyAlignment="1">
      <alignment horizontal="center" vertical="center"/>
    </xf>
    <xf numFmtId="168" fontId="61" fillId="0" borderId="3" xfId="7" applyNumberFormat="1" applyFont="1" applyBorder="1" applyAlignment="1">
      <alignment horizontal="center" vertical="center"/>
    </xf>
    <xf numFmtId="44" fontId="61" fillId="0" borderId="3" xfId="7" applyFont="1" applyBorder="1" applyAlignment="1">
      <alignment horizontal="center" vertical="center"/>
    </xf>
    <xf numFmtId="14" fontId="61" fillId="10" borderId="3" xfId="0" applyNumberFormat="1" applyFont="1" applyFill="1" applyBorder="1" applyAlignment="1">
      <alignment horizontal="center" vertical="center"/>
    </xf>
    <xf numFmtId="168" fontId="61" fillId="10" borderId="3" xfId="7" applyNumberFormat="1" applyFont="1" applyFill="1" applyBorder="1" applyAlignment="1">
      <alignment horizontal="center" vertical="center"/>
    </xf>
    <xf numFmtId="44" fontId="61" fillId="0" borderId="3" xfId="7" applyFont="1" applyBorder="1" applyAlignment="1">
      <alignment vertical="center"/>
    </xf>
    <xf numFmtId="168" fontId="61" fillId="0" borderId="3" xfId="0" applyNumberFormat="1" applyFont="1" applyBorder="1" applyAlignment="1">
      <alignment horizontal="center" vertical="center"/>
    </xf>
    <xf numFmtId="44" fontId="61" fillId="0" borderId="13" xfId="7" applyFont="1" applyBorder="1" applyAlignment="1">
      <alignment horizontal="center" vertical="center"/>
    </xf>
    <xf numFmtId="168" fontId="61" fillId="10" borderId="3" xfId="0" applyNumberFormat="1" applyFont="1" applyFill="1" applyBorder="1" applyAlignment="1">
      <alignment horizontal="center" vertical="center"/>
    </xf>
    <xf numFmtId="168" fontId="61" fillId="10" borderId="13" xfId="7" applyNumberFormat="1" applyFont="1" applyFill="1" applyBorder="1" applyAlignment="1">
      <alignment horizontal="center" vertical="center"/>
    </xf>
    <xf numFmtId="168" fontId="61" fillId="0" borderId="3" xfId="7" applyNumberFormat="1" applyFont="1" applyFill="1" applyBorder="1" applyAlignment="1">
      <alignment horizontal="center" vertical="center"/>
    </xf>
    <xf numFmtId="44" fontId="61" fillId="0" borderId="3" xfId="7" applyFont="1" applyFill="1" applyBorder="1" applyAlignment="1">
      <alignment horizontal="center" vertical="center"/>
    </xf>
    <xf numFmtId="14" fontId="61" fillId="0" borderId="3" xfId="0" applyNumberFormat="1" applyFont="1" applyBorder="1"/>
    <xf numFmtId="168" fontId="61" fillId="0" borderId="0" xfId="0" applyNumberFormat="1" applyFont="1"/>
    <xf numFmtId="0" fontId="62" fillId="5" borderId="0" xfId="0" applyFont="1" applyFill="1" applyAlignment="1">
      <alignment horizontal="center" vertical="center"/>
    </xf>
    <xf numFmtId="164" fontId="62" fillId="5" borderId="0" xfId="0" applyNumberFormat="1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164" fontId="55" fillId="5" borderId="0" xfId="0" applyNumberFormat="1" applyFont="1" applyFill="1" applyAlignment="1">
      <alignment horizontal="center" vertical="center"/>
    </xf>
    <xf numFmtId="0" fontId="61" fillId="0" borderId="3" xfId="0" applyFont="1" applyBorder="1" applyAlignment="1">
      <alignment horizontal="left" vertical="center"/>
    </xf>
    <xf numFmtId="0" fontId="48" fillId="0" borderId="1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1" fillId="6" borderId="3" xfId="0" applyFont="1" applyFill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4" fillId="6" borderId="3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 wrapText="1"/>
    </xf>
    <xf numFmtId="0" fontId="63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61" fillId="10" borderId="3" xfId="0" applyNumberFormat="1" applyFont="1" applyFill="1" applyBorder="1"/>
    <xf numFmtId="0" fontId="61" fillId="10" borderId="3" xfId="0" applyFont="1" applyFill="1" applyBorder="1"/>
    <xf numFmtId="0" fontId="61" fillId="10" borderId="3" xfId="0" applyFont="1" applyFill="1" applyBorder="1" applyAlignment="1">
      <alignment wrapText="1"/>
    </xf>
    <xf numFmtId="0" fontId="6" fillId="10" borderId="3" xfId="0" applyFont="1" applyFill="1" applyBorder="1" applyAlignment="1">
      <alignment horizontal="center" vertical="center" wrapText="1"/>
    </xf>
    <xf numFmtId="0" fontId="61" fillId="10" borderId="3" xfId="0" applyFont="1" applyFill="1" applyBorder="1" applyAlignment="1">
      <alignment vertical="center"/>
    </xf>
    <xf numFmtId="0" fontId="61" fillId="10" borderId="13" xfId="0" applyFont="1" applyFill="1" applyBorder="1" applyAlignment="1">
      <alignment horizontal="center" vertical="center" wrapText="1"/>
    </xf>
    <xf numFmtId="44" fontId="60" fillId="0" borderId="3" xfId="7" applyFont="1" applyFill="1" applyBorder="1" applyAlignment="1">
      <alignment vertical="center" wrapText="1"/>
    </xf>
    <xf numFmtId="168" fontId="60" fillId="0" borderId="3" xfId="7" applyNumberFormat="1" applyFont="1" applyFill="1" applyBorder="1" applyAlignment="1">
      <alignment vertical="center" wrapText="1"/>
    </xf>
    <xf numFmtId="0" fontId="64" fillId="0" borderId="3" xfId="0" applyFont="1" applyBorder="1" applyAlignment="1">
      <alignment horizontal="center" vertical="center"/>
    </xf>
    <xf numFmtId="44" fontId="61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63" fillId="10" borderId="3" xfId="0" applyNumberFormat="1" applyFont="1" applyFill="1" applyBorder="1" applyAlignment="1">
      <alignment horizontal="center" vertical="center"/>
    </xf>
    <xf numFmtId="168" fontId="63" fillId="10" borderId="3" xfId="7" applyNumberFormat="1" applyFont="1" applyFill="1" applyBorder="1" applyAlignment="1">
      <alignment horizontal="center" vertical="center"/>
    </xf>
    <xf numFmtId="168" fontId="63" fillId="10" borderId="13" xfId="7" applyNumberFormat="1" applyFont="1" applyFill="1" applyBorder="1" applyAlignment="1">
      <alignment horizontal="center" vertical="center"/>
    </xf>
    <xf numFmtId="44" fontId="64" fillId="6" borderId="3" xfId="7" applyFont="1" applyFill="1" applyBorder="1" applyAlignment="1">
      <alignment vertical="center" wrapText="1"/>
    </xf>
    <xf numFmtId="0" fontId="63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4" fontId="61" fillId="0" borderId="14" xfId="0" applyNumberFormat="1" applyFont="1" applyBorder="1" applyAlignment="1">
      <alignment horizontal="center" vertical="center"/>
    </xf>
    <xf numFmtId="168" fontId="61" fillId="0" borderId="14" xfId="7" applyNumberFormat="1" applyFont="1" applyBorder="1" applyAlignment="1">
      <alignment horizontal="center" vertical="center"/>
    </xf>
    <xf numFmtId="168" fontId="61" fillId="0" borderId="14" xfId="0" applyNumberFormat="1" applyFont="1" applyBorder="1" applyAlignment="1">
      <alignment horizontal="center" vertical="center"/>
    </xf>
    <xf numFmtId="44" fontId="63" fillId="0" borderId="14" xfId="7" applyFont="1" applyBorder="1" applyAlignment="1">
      <alignment vertical="center"/>
    </xf>
    <xf numFmtId="0" fontId="60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60" fillId="0" borderId="14" xfId="7" applyFont="1" applyFill="1" applyBorder="1" applyAlignment="1">
      <alignment vertical="center" wrapText="1"/>
    </xf>
    <xf numFmtId="0" fontId="61" fillId="0" borderId="25" xfId="0" applyFont="1" applyBorder="1" applyAlignment="1">
      <alignment horizontal="center" vertical="center"/>
    </xf>
    <xf numFmtId="44" fontId="61" fillId="0" borderId="3" xfId="0" applyNumberFormat="1" applyFont="1" applyBorder="1" applyAlignment="1">
      <alignment horizontal="center" vertical="center"/>
    </xf>
    <xf numFmtId="168" fontId="60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61" fillId="10" borderId="3" xfId="0" applyFont="1" applyFill="1" applyBorder="1" applyAlignment="1">
      <alignment horizontal="left" vertical="center"/>
    </xf>
    <xf numFmtId="168" fontId="61" fillId="0" borderId="13" xfId="7" applyNumberFormat="1" applyFont="1" applyBorder="1" applyAlignment="1">
      <alignment horizontal="center" vertical="center"/>
    </xf>
    <xf numFmtId="168" fontId="63" fillId="0" borderId="14" xfId="7" applyNumberFormat="1" applyFont="1" applyBorder="1" applyAlignment="1">
      <alignment horizontal="center" vertical="center"/>
    </xf>
    <xf numFmtId="168" fontId="63" fillId="11" borderId="0" xfId="7" applyNumberFormat="1" applyFont="1" applyFill="1" applyAlignment="1">
      <alignment horizontal="center" vertical="center"/>
    </xf>
    <xf numFmtId="168" fontId="63" fillId="10" borderId="3" xfId="0" applyNumberFormat="1" applyFont="1" applyFill="1" applyBorder="1" applyAlignment="1">
      <alignment horizontal="center" vertical="center"/>
    </xf>
    <xf numFmtId="0" fontId="63" fillId="10" borderId="13" xfId="0" applyFont="1" applyFill="1" applyBorder="1" applyAlignment="1">
      <alignment horizontal="center" vertical="center"/>
    </xf>
    <xf numFmtId="14" fontId="63" fillId="10" borderId="13" xfId="0" applyNumberFormat="1" applyFont="1" applyFill="1" applyBorder="1" applyAlignment="1">
      <alignment horizontal="center" vertical="center"/>
    </xf>
    <xf numFmtId="168" fontId="63" fillId="10" borderId="13" xfId="0" applyNumberFormat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61" fillId="0" borderId="3" xfId="0" applyFont="1" applyBorder="1" applyAlignment="1">
      <alignment vertical="center"/>
    </xf>
    <xf numFmtId="14" fontId="63" fillId="0" borderId="3" xfId="0" applyNumberFormat="1" applyFont="1" applyBorder="1" applyAlignment="1">
      <alignment horizontal="center" vertical="center"/>
    </xf>
    <xf numFmtId="168" fontId="63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168" fontId="61" fillId="0" borderId="3" xfId="0" applyNumberFormat="1" applyFont="1" applyBorder="1" applyAlignment="1">
      <alignment vertical="center"/>
    </xf>
    <xf numFmtId="168" fontId="63" fillId="0" borderId="3" xfId="7" applyNumberFormat="1" applyFont="1" applyBorder="1" applyAlignment="1">
      <alignment horizontal="center" vertical="center"/>
    </xf>
    <xf numFmtId="168" fontId="63" fillId="0" borderId="3" xfId="0" applyNumberFormat="1" applyFont="1" applyBorder="1" applyAlignment="1">
      <alignment horizontal="center" vertical="center"/>
    </xf>
    <xf numFmtId="44" fontId="63" fillId="0" borderId="3" xfId="7" applyFont="1" applyBorder="1" applyAlignment="1">
      <alignment horizontal="center" vertical="center"/>
    </xf>
    <xf numFmtId="44" fontId="61" fillId="0" borderId="3" xfId="0" applyNumberFormat="1" applyFont="1" applyBorder="1" applyAlignment="1">
      <alignment vertical="center"/>
    </xf>
    <xf numFmtId="44" fontId="63" fillId="0" borderId="3" xfId="7" applyFont="1" applyFill="1" applyBorder="1" applyAlignment="1">
      <alignment horizontal="center" vertical="center"/>
    </xf>
    <xf numFmtId="44" fontId="63" fillId="0" borderId="3" xfId="7" applyFont="1" applyFill="1" applyBorder="1" applyAlignment="1">
      <alignment vertical="center"/>
    </xf>
    <xf numFmtId="164" fontId="55" fillId="5" borderId="1" xfId="0" applyNumberFormat="1" applyFont="1" applyFill="1" applyBorder="1" applyAlignment="1">
      <alignment horizontal="center"/>
    </xf>
    <xf numFmtId="0" fontId="55" fillId="5" borderId="1" xfId="0" applyFont="1" applyFill="1" applyBorder="1" applyAlignment="1">
      <alignment horizontal="center"/>
    </xf>
    <xf numFmtId="0" fontId="53" fillId="0" borderId="1" xfId="0" applyFont="1" applyBorder="1"/>
    <xf numFmtId="0" fontId="55" fillId="4" borderId="1" xfId="0" applyFont="1" applyFill="1" applyBorder="1" applyAlignment="1">
      <alignment horizontal="center"/>
    </xf>
    <xf numFmtId="49" fontId="60" fillId="6" borderId="5" xfId="0" applyNumberFormat="1" applyFont="1" applyFill="1" applyBorder="1" applyAlignment="1">
      <alignment horizontal="center" vertical="center"/>
    </xf>
    <xf numFmtId="49" fontId="60" fillId="6" borderId="6" xfId="0" applyNumberFormat="1" applyFont="1" applyFill="1" applyBorder="1" applyAlignment="1">
      <alignment horizontal="center" vertical="center"/>
    </xf>
    <xf numFmtId="0" fontId="60" fillId="3" borderId="5" xfId="0" applyFont="1" applyFill="1" applyBorder="1" applyAlignment="1">
      <alignment horizontal="center" vertical="center" wrapText="1"/>
    </xf>
    <xf numFmtId="0" fontId="60" fillId="3" borderId="6" xfId="0" applyFont="1" applyFill="1" applyBorder="1" applyAlignment="1">
      <alignment horizontal="center" vertical="center" wrapText="1"/>
    </xf>
    <xf numFmtId="0" fontId="60" fillId="6" borderId="5" xfId="0" applyFont="1" applyFill="1" applyBorder="1" applyAlignment="1">
      <alignment horizontal="center" vertical="center" wrapText="1"/>
    </xf>
    <xf numFmtId="0" fontId="60" fillId="6" borderId="6" xfId="0" applyFont="1" applyFill="1" applyBorder="1" applyAlignment="1">
      <alignment horizontal="center" vertical="center" wrapText="1"/>
    </xf>
    <xf numFmtId="0" fontId="60" fillId="6" borderId="5" xfId="0" applyFont="1" applyFill="1" applyBorder="1" applyAlignment="1">
      <alignment horizontal="center" vertical="center"/>
    </xf>
    <xf numFmtId="0" fontId="60" fillId="6" borderId="6" xfId="0" applyFont="1" applyFill="1" applyBorder="1" applyAlignment="1">
      <alignment horizontal="center" vertical="center"/>
    </xf>
    <xf numFmtId="164" fontId="60" fillId="6" borderId="3" xfId="0" applyNumberFormat="1" applyFont="1" applyFill="1" applyBorder="1" applyAlignment="1">
      <alignment horizontal="center" vertical="center"/>
    </xf>
    <xf numFmtId="164" fontId="60" fillId="6" borderId="9" xfId="0" applyNumberFormat="1" applyFont="1" applyFill="1" applyBorder="1" applyAlignment="1">
      <alignment horizontal="center" vertical="center"/>
    </xf>
    <xf numFmtId="164" fontId="60" fillId="6" borderId="10" xfId="0" applyNumberFormat="1" applyFont="1" applyFill="1" applyBorder="1" applyAlignment="1">
      <alignment horizontal="center" vertical="center"/>
    </xf>
    <xf numFmtId="0" fontId="59" fillId="7" borderId="3" xfId="0" applyFont="1" applyFill="1" applyBorder="1" applyAlignment="1">
      <alignment horizontal="center" vertical="top"/>
    </xf>
    <xf numFmtId="0" fontId="60" fillId="6" borderId="7" xfId="0" applyFont="1" applyFill="1" applyBorder="1" applyAlignment="1">
      <alignment horizontal="center" vertical="center"/>
    </xf>
    <xf numFmtId="0" fontId="60" fillId="6" borderId="8" xfId="0" applyFont="1" applyFill="1" applyBorder="1" applyAlignment="1">
      <alignment horizontal="center" vertical="center"/>
    </xf>
    <xf numFmtId="0" fontId="60" fillId="6" borderId="3" xfId="0" applyFont="1" applyFill="1" applyBorder="1" applyAlignment="1">
      <alignment horizontal="center" vertical="center"/>
    </xf>
    <xf numFmtId="167" fontId="60" fillId="6" borderId="3" xfId="0" applyNumberFormat="1" applyFont="1" applyFill="1" applyBorder="1" applyAlignment="1">
      <alignment horizontal="center" vertical="center"/>
    </xf>
    <xf numFmtId="0" fontId="59" fillId="7" borderId="5" xfId="0" applyFont="1" applyFill="1" applyBorder="1" applyAlignment="1">
      <alignment horizontal="center" vertical="top"/>
    </xf>
    <xf numFmtId="0" fontId="59" fillId="7" borderId="6" xfId="0" applyFont="1" applyFill="1" applyBorder="1" applyAlignment="1">
      <alignment horizontal="center" vertical="top"/>
    </xf>
    <xf numFmtId="164" fontId="60" fillId="6" borderId="5" xfId="0" applyNumberFormat="1" applyFont="1" applyFill="1" applyBorder="1" applyAlignment="1">
      <alignment horizontal="center" vertical="center"/>
    </xf>
    <xf numFmtId="164" fontId="60" fillId="6" borderId="6" xfId="0" applyNumberFormat="1" applyFont="1" applyFill="1" applyBorder="1" applyAlignment="1">
      <alignment horizontal="center" vertical="center"/>
    </xf>
    <xf numFmtId="167" fontId="60" fillId="6" borderId="5" xfId="0" applyNumberFormat="1" applyFont="1" applyFill="1" applyBorder="1" applyAlignment="1">
      <alignment horizontal="center" vertical="center"/>
    </xf>
    <xf numFmtId="167" fontId="60" fillId="6" borderId="6" xfId="0" applyNumberFormat="1" applyFont="1" applyFill="1" applyBorder="1" applyAlignment="1">
      <alignment horizontal="center" vertical="center"/>
    </xf>
    <xf numFmtId="14" fontId="60" fillId="6" borderId="5" xfId="0" applyNumberFormat="1" applyFont="1" applyFill="1" applyBorder="1" applyAlignment="1">
      <alignment horizontal="center" vertical="center"/>
    </xf>
    <xf numFmtId="14" fontId="60" fillId="6" borderId="6" xfId="0" applyNumberFormat="1" applyFont="1" applyFill="1" applyBorder="1" applyAlignment="1">
      <alignment horizontal="center" vertical="center"/>
    </xf>
    <xf numFmtId="49" fontId="60" fillId="6" borderId="3" xfId="0" applyNumberFormat="1" applyFont="1" applyFill="1" applyBorder="1" applyAlignment="1">
      <alignment horizontal="center" vertical="center"/>
    </xf>
    <xf numFmtId="0" fontId="60" fillId="3" borderId="3" xfId="0" applyFont="1" applyFill="1" applyBorder="1" applyAlignment="1">
      <alignment horizontal="center" vertical="center" wrapText="1"/>
    </xf>
    <xf numFmtId="0" fontId="60" fillId="6" borderId="3" xfId="0" applyFont="1" applyFill="1" applyBorder="1" applyAlignment="1">
      <alignment horizontal="center" vertical="center" wrapText="1"/>
    </xf>
    <xf numFmtId="0" fontId="60" fillId="7" borderId="3" xfId="0" applyFont="1" applyFill="1" applyBorder="1" applyAlignment="1">
      <alignment horizontal="center" vertical="center"/>
    </xf>
    <xf numFmtId="14" fontId="60" fillId="6" borderId="3" xfId="0" applyNumberFormat="1" applyFont="1" applyFill="1" applyBorder="1" applyAlignment="1">
      <alignment horizontal="center" vertical="center"/>
    </xf>
    <xf numFmtId="0" fontId="60" fillId="6" borderId="13" xfId="0" applyFont="1" applyFill="1" applyBorder="1" applyAlignment="1">
      <alignment horizontal="center" vertical="center" wrapText="1"/>
    </xf>
    <xf numFmtId="0" fontId="60" fillId="6" borderId="14" xfId="0" applyFont="1" applyFill="1" applyBorder="1" applyAlignment="1">
      <alignment horizontal="center" vertical="center" wrapText="1"/>
    </xf>
    <xf numFmtId="168" fontId="60" fillId="6" borderId="3" xfId="0" applyNumberFormat="1" applyFont="1" applyFill="1" applyBorder="1" applyAlignment="1">
      <alignment horizontal="center" vertical="center"/>
    </xf>
    <xf numFmtId="167" fontId="60" fillId="6" borderId="15" xfId="0" applyNumberFormat="1" applyFont="1" applyFill="1" applyBorder="1" applyAlignment="1">
      <alignment horizontal="center" vertical="center"/>
    </xf>
    <xf numFmtId="167" fontId="60" fillId="6" borderId="16" xfId="0" applyNumberFormat="1" applyFont="1" applyFill="1" applyBorder="1" applyAlignment="1">
      <alignment horizontal="center" vertical="center"/>
    </xf>
    <xf numFmtId="164" fontId="60" fillId="6" borderId="12" xfId="0" applyNumberFormat="1" applyFont="1" applyFill="1" applyBorder="1" applyAlignment="1">
      <alignment horizontal="center" vertical="center"/>
    </xf>
    <xf numFmtId="164" fontId="60" fillId="6" borderId="17" xfId="0" applyNumberFormat="1" applyFont="1" applyFill="1" applyBorder="1" applyAlignment="1">
      <alignment horizontal="center" vertical="center"/>
    </xf>
    <xf numFmtId="164" fontId="60" fillId="6" borderId="18" xfId="0" applyNumberFormat="1" applyFont="1" applyFill="1" applyBorder="1" applyAlignment="1">
      <alignment horizontal="center" vertical="center"/>
    </xf>
    <xf numFmtId="164" fontId="60" fillId="6" borderId="15" xfId="0" applyNumberFormat="1" applyFont="1" applyFill="1" applyBorder="1" applyAlignment="1">
      <alignment horizontal="center" vertical="center"/>
    </xf>
    <xf numFmtId="164" fontId="60" fillId="6" borderId="16" xfId="0" applyNumberFormat="1" applyFont="1" applyFill="1" applyBorder="1" applyAlignment="1">
      <alignment horizontal="center" vertical="center"/>
    </xf>
    <xf numFmtId="0" fontId="60" fillId="6" borderId="19" xfId="0" applyFont="1" applyFill="1" applyBorder="1" applyAlignment="1">
      <alignment horizontal="center" vertical="center" wrapText="1"/>
    </xf>
    <xf numFmtId="44" fontId="60" fillId="6" borderId="3" xfId="7" applyFont="1" applyFill="1" applyBorder="1" applyAlignment="1">
      <alignment horizontal="center" vertical="center" wrapText="1"/>
    </xf>
    <xf numFmtId="44" fontId="60" fillId="6" borderId="15" xfId="7" applyFont="1" applyFill="1" applyBorder="1" applyAlignment="1">
      <alignment horizontal="center" vertical="center" wrapText="1"/>
    </xf>
    <xf numFmtId="44" fontId="60" fillId="6" borderId="16" xfId="7" applyFont="1" applyFill="1" applyBorder="1" applyAlignment="1">
      <alignment horizontal="center" vertical="center" wrapText="1"/>
    </xf>
    <xf numFmtId="44" fontId="60" fillId="6" borderId="20" xfId="7" applyFont="1" applyFill="1" applyBorder="1" applyAlignment="1">
      <alignment horizontal="center" vertical="center" wrapText="1"/>
    </xf>
    <xf numFmtId="44" fontId="60" fillId="6" borderId="5" xfId="7" applyFont="1" applyFill="1" applyBorder="1" applyAlignment="1">
      <alignment horizontal="center" vertical="center" wrapText="1"/>
    </xf>
    <xf numFmtId="44" fontId="60" fillId="6" borderId="12" xfId="7" applyFont="1" applyFill="1" applyBorder="1" applyAlignment="1">
      <alignment horizontal="center" vertical="center" wrapText="1"/>
    </xf>
    <xf numFmtId="44" fontId="60" fillId="6" borderId="6" xfId="7" applyFont="1" applyFill="1" applyBorder="1" applyAlignment="1">
      <alignment horizontal="center" vertical="center" wrapText="1"/>
    </xf>
    <xf numFmtId="44" fontId="60" fillId="6" borderId="17" xfId="7" applyFont="1" applyFill="1" applyBorder="1" applyAlignment="1">
      <alignment horizontal="center" vertical="center" wrapText="1"/>
    </xf>
    <xf numFmtId="44" fontId="60" fillId="6" borderId="18" xfId="7" applyFont="1" applyFill="1" applyBorder="1" applyAlignment="1">
      <alignment horizontal="center" vertical="center" wrapText="1"/>
    </xf>
    <xf numFmtId="44" fontId="60" fillId="6" borderId="21" xfId="7" applyFont="1" applyFill="1" applyBorder="1" applyAlignment="1">
      <alignment horizontal="center" vertical="center" wrapText="1"/>
    </xf>
    <xf numFmtId="0" fontId="55" fillId="4" borderId="4" xfId="0" applyFont="1" applyFill="1" applyBorder="1" applyAlignment="1">
      <alignment horizontal="center"/>
    </xf>
    <xf numFmtId="0" fontId="55" fillId="4" borderId="7" xfId="0" applyFont="1" applyFill="1" applyBorder="1" applyAlignment="1">
      <alignment horizontal="center"/>
    </xf>
    <xf numFmtId="0" fontId="55" fillId="4" borderId="5" xfId="0" applyFont="1" applyFill="1" applyBorder="1" applyAlignment="1">
      <alignment horizontal="center"/>
    </xf>
    <xf numFmtId="0" fontId="55" fillId="5" borderId="5" xfId="0" applyFont="1" applyFill="1" applyBorder="1" applyAlignment="1">
      <alignment horizontal="center"/>
    </xf>
    <xf numFmtId="164" fontId="55" fillId="5" borderId="5" xfId="0" applyNumberFormat="1" applyFont="1" applyFill="1" applyBorder="1" applyAlignment="1">
      <alignment horizontal="center"/>
    </xf>
    <xf numFmtId="0" fontId="48" fillId="0" borderId="13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60" fillId="6" borderId="13" xfId="7" applyFont="1" applyFill="1" applyBorder="1" applyAlignment="1">
      <alignment horizontal="center" vertical="center" wrapText="1"/>
    </xf>
    <xf numFmtId="44" fontId="60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60" fillId="6" borderId="13" xfId="0" applyFont="1" applyFill="1" applyBorder="1" applyAlignment="1">
      <alignment horizontal="center" vertical="center"/>
    </xf>
    <xf numFmtId="0" fontId="60" fillId="6" borderId="19" xfId="0" applyFont="1" applyFill="1" applyBorder="1" applyAlignment="1">
      <alignment horizontal="center" vertical="center"/>
    </xf>
    <xf numFmtId="0" fontId="60" fillId="6" borderId="14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44" fontId="60" fillId="6" borderId="19" xfId="7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4" fontId="23" fillId="0" borderId="1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61" fillId="0" borderId="13" xfId="0" applyNumberFormat="1" applyFont="1" applyBorder="1" applyAlignment="1">
      <alignment horizontal="center" vertical="center"/>
    </xf>
    <xf numFmtId="49" fontId="61" fillId="0" borderId="19" xfId="0" applyNumberFormat="1" applyFont="1" applyBorder="1" applyAlignment="1">
      <alignment horizontal="center" vertical="center"/>
    </xf>
    <xf numFmtId="49" fontId="61" fillId="0" borderId="14" xfId="0" applyNumberFormat="1" applyFont="1" applyBorder="1" applyAlignment="1">
      <alignment horizontal="center" vertical="center"/>
    </xf>
    <xf numFmtId="44" fontId="61" fillId="0" borderId="13" xfId="7" applyFont="1" applyBorder="1" applyAlignment="1">
      <alignment horizontal="center" vertical="center"/>
    </xf>
    <xf numFmtId="44" fontId="61" fillId="0" borderId="19" xfId="7" applyFont="1" applyBorder="1" applyAlignment="1">
      <alignment horizontal="center" vertical="center"/>
    </xf>
    <xf numFmtId="44" fontId="61" fillId="0" borderId="14" xfId="7" applyFont="1" applyBorder="1" applyAlignment="1">
      <alignment horizontal="center" vertical="center"/>
    </xf>
    <xf numFmtId="0" fontId="61" fillId="0" borderId="13" xfId="0" applyFont="1" applyBorder="1" applyAlignment="1">
      <alignment horizontal="center" wrapText="1"/>
    </xf>
    <xf numFmtId="0" fontId="61" fillId="0" borderId="14" xfId="0" applyFont="1" applyBorder="1" applyAlignment="1">
      <alignment horizontal="center" wrapText="1"/>
    </xf>
    <xf numFmtId="0" fontId="61" fillId="0" borderId="13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" vertical="center"/>
    </xf>
    <xf numFmtId="0" fontId="61" fillId="10" borderId="13" xfId="0" applyFont="1" applyFill="1" applyBorder="1" applyAlignment="1">
      <alignment horizontal="center" vertical="center"/>
    </xf>
    <xf numFmtId="0" fontId="61" fillId="10" borderId="19" xfId="0" applyFont="1" applyFill="1" applyBorder="1" applyAlignment="1">
      <alignment horizontal="center" vertical="center"/>
    </xf>
    <xf numFmtId="0" fontId="61" fillId="10" borderId="14" xfId="0" applyFont="1" applyFill="1" applyBorder="1" applyAlignment="1">
      <alignment horizontal="center" vertical="center"/>
    </xf>
    <xf numFmtId="0" fontId="23" fillId="10" borderId="13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center" vertical="center"/>
    </xf>
    <xf numFmtId="0" fontId="61" fillId="10" borderId="3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 wrapText="1"/>
    </xf>
    <xf numFmtId="0" fontId="23" fillId="10" borderId="19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60" fillId="12" borderId="13" xfId="0" applyFont="1" applyFill="1" applyBorder="1" applyAlignment="1">
      <alignment horizontal="center" vertical="center"/>
    </xf>
    <xf numFmtId="0" fontId="60" fillId="12" borderId="14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164" fontId="55" fillId="5" borderId="1" xfId="0" applyNumberFormat="1" applyFont="1" applyFill="1" applyBorder="1" applyAlignment="1">
      <alignment horizontal="center" vertical="center"/>
    </xf>
    <xf numFmtId="0" fontId="55" fillId="5" borderId="1" xfId="0" applyFont="1" applyFill="1" applyBorder="1" applyAlignment="1">
      <alignment horizontal="center" vertical="center"/>
    </xf>
    <xf numFmtId="0" fontId="55" fillId="5" borderId="5" xfId="0" applyFont="1" applyFill="1" applyBorder="1" applyAlignment="1">
      <alignment horizontal="center" vertical="center"/>
    </xf>
    <xf numFmtId="0" fontId="48" fillId="10" borderId="13" xfId="0" applyFont="1" applyFill="1" applyBorder="1" applyAlignment="1">
      <alignment horizontal="center" vertical="center"/>
    </xf>
    <xf numFmtId="0" fontId="48" fillId="10" borderId="14" xfId="0" applyFont="1" applyFill="1" applyBorder="1" applyAlignment="1">
      <alignment horizontal="center" vertical="center"/>
    </xf>
    <xf numFmtId="0" fontId="62" fillId="5" borderId="17" xfId="0" applyFont="1" applyFill="1" applyBorder="1" applyAlignment="1">
      <alignment horizontal="center" vertical="center"/>
    </xf>
    <xf numFmtId="0" fontId="62" fillId="5" borderId="24" xfId="0" applyFont="1" applyFill="1" applyBorder="1" applyAlignment="1">
      <alignment horizontal="center" vertical="center"/>
    </xf>
    <xf numFmtId="164" fontId="55" fillId="5" borderId="5" xfId="0" applyNumberFormat="1" applyFont="1" applyFill="1" applyBorder="1" applyAlignment="1">
      <alignment horizontal="center" vertical="center"/>
    </xf>
    <xf numFmtId="0" fontId="62" fillId="5" borderId="3" xfId="0" applyFont="1" applyFill="1" applyBorder="1" applyAlignment="1">
      <alignment horizontal="center" vertical="center"/>
    </xf>
    <xf numFmtId="0" fontId="62" fillId="5" borderId="13" xfId="0" applyFont="1" applyFill="1" applyBorder="1" applyAlignment="1">
      <alignment horizontal="center" vertical="center"/>
    </xf>
    <xf numFmtId="168" fontId="62" fillId="5" borderId="2" xfId="0" applyNumberFormat="1" applyFont="1" applyFill="1" applyBorder="1" applyAlignment="1">
      <alignment horizontal="center" vertical="center"/>
    </xf>
    <xf numFmtId="168" fontId="62" fillId="5" borderId="23" xfId="0" applyNumberFormat="1" applyFont="1" applyFill="1" applyBorder="1" applyAlignment="1">
      <alignment horizontal="center" vertical="center"/>
    </xf>
    <xf numFmtId="168" fontId="62" fillId="5" borderId="1" xfId="0" applyNumberFormat="1" applyFont="1" applyFill="1" applyBorder="1" applyAlignment="1">
      <alignment horizontal="center" vertical="center"/>
    </xf>
    <xf numFmtId="168" fontId="62" fillId="5" borderId="5" xfId="0" applyNumberFormat="1" applyFont="1" applyFill="1" applyBorder="1" applyAlignment="1">
      <alignment horizontal="center" vertical="center"/>
    </xf>
    <xf numFmtId="164" fontId="62" fillId="5" borderId="1" xfId="0" applyNumberFormat="1" applyFont="1" applyFill="1" applyBorder="1" applyAlignment="1">
      <alignment horizontal="center" vertical="center"/>
    </xf>
    <xf numFmtId="164" fontId="62" fillId="5" borderId="5" xfId="0" applyNumberFormat="1" applyFont="1" applyFill="1" applyBorder="1" applyAlignment="1">
      <alignment horizontal="center" vertical="center"/>
    </xf>
    <xf numFmtId="0" fontId="62" fillId="4" borderId="1" xfId="0" applyFont="1" applyFill="1" applyBorder="1" applyAlignment="1">
      <alignment horizontal="center"/>
    </xf>
    <xf numFmtId="0" fontId="62" fillId="4" borderId="4" xfId="0" applyFont="1" applyFill="1" applyBorder="1" applyAlignment="1">
      <alignment horizontal="center"/>
    </xf>
    <xf numFmtId="0" fontId="62" fillId="4" borderId="7" xfId="0" applyFont="1" applyFill="1" applyBorder="1" applyAlignment="1">
      <alignment horizontal="center"/>
    </xf>
    <xf numFmtId="0" fontId="62" fillId="5" borderId="1" xfId="0" applyFont="1" applyFill="1" applyBorder="1" applyAlignment="1">
      <alignment horizontal="center" vertical="center"/>
    </xf>
    <xf numFmtId="0" fontId="62" fillId="5" borderId="5" xfId="0" applyFont="1" applyFill="1" applyBorder="1" applyAlignment="1">
      <alignment horizontal="center" vertical="center"/>
    </xf>
    <xf numFmtId="0" fontId="62" fillId="5" borderId="1" xfId="0" applyFont="1" applyFill="1" applyBorder="1" applyAlignment="1">
      <alignment horizontal="center" vertical="center" wrapText="1"/>
    </xf>
    <xf numFmtId="0" fontId="62" fillId="5" borderId="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8" fontId="63" fillId="0" borderId="13" xfId="7" applyNumberFormat="1" applyFont="1" applyFill="1" applyBorder="1" applyAlignment="1">
      <alignment horizontal="center" vertical="center"/>
    </xf>
    <xf numFmtId="168" fontId="63" fillId="0" borderId="14" xfId="7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0" fillId="0" borderId="13" xfId="0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0" fillId="0" borderId="19" xfId="0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 wrapText="1"/>
    </xf>
    <xf numFmtId="0" fontId="63" fillId="0" borderId="19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1" fillId="6" borderId="13" xfId="0" applyFont="1" applyFill="1" applyBorder="1" applyAlignment="1">
      <alignment horizontal="center" vertical="center" wrapText="1"/>
    </xf>
    <xf numFmtId="0" fontId="61" fillId="6" borderId="14" xfId="0" applyFont="1" applyFill="1" applyBorder="1" applyAlignment="1">
      <alignment horizontal="center" vertical="center" wrapText="1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42917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4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 x14ac:dyDescent="0.3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" x14ac:dyDescent="0.3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" x14ac:dyDescent="0.3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" x14ac:dyDescent="0.3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5" x14ac:dyDescent="0.8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5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43252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" x14ac:dyDescent="0.3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" x14ac:dyDescent="0.3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" x14ac:dyDescent="0.3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 x14ac:dyDescent="0.3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" x14ac:dyDescent="0.3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 x14ac:dyDescent="0.3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 x14ac:dyDescent="0.3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7.5" x14ac:dyDescent="0.3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43282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47.25" customHeight="1" x14ac:dyDescent="0.3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 x14ac:dyDescent="0.3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 x14ac:dyDescent="0.3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 x14ac:dyDescent="0.3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 x14ac:dyDescent="0.3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 x14ac:dyDescent="0.3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 x14ac:dyDescent="0.3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" x14ac:dyDescent="0.3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" x14ac:dyDescent="0.3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 x14ac:dyDescent="0.3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3">
      <c r="A22" s="290" t="s">
        <v>279</v>
      </c>
      <c r="B22" s="290" t="s">
        <v>279</v>
      </c>
      <c r="C22" s="292" t="s">
        <v>75</v>
      </c>
      <c r="D22" s="286" t="s">
        <v>104</v>
      </c>
      <c r="E22" s="288" t="s">
        <v>88</v>
      </c>
      <c r="F22" s="290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98">
        <v>0</v>
      </c>
      <c r="R22" s="294">
        <v>0</v>
      </c>
      <c r="S22" s="300">
        <v>0</v>
      </c>
      <c r="T22" s="294">
        <v>0</v>
      </c>
      <c r="U22" s="301">
        <f t="shared" si="1"/>
        <v>0</v>
      </c>
      <c r="V22" s="294">
        <f>P22+P23</f>
        <v>1406.06</v>
      </c>
      <c r="W22" s="295">
        <f t="shared" si="3"/>
        <v>1406.06</v>
      </c>
      <c r="X22" s="297"/>
    </row>
    <row r="23" spans="1:24" ht="38.25" customHeight="1" x14ac:dyDescent="0.3">
      <c r="A23" s="291"/>
      <c r="B23" s="291"/>
      <c r="C23" s="293"/>
      <c r="D23" s="287"/>
      <c r="E23" s="289"/>
      <c r="F23" s="291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99"/>
      <c r="R23" s="294"/>
      <c r="S23" s="300"/>
      <c r="T23" s="294"/>
      <c r="U23" s="301"/>
      <c r="V23" s="294"/>
      <c r="W23" s="296"/>
      <c r="X23" s="297"/>
    </row>
    <row r="24" spans="1:24" ht="43.5" customHeight="1" x14ac:dyDescent="0.3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43313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37.5" x14ac:dyDescent="0.3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" x14ac:dyDescent="0.3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 x14ac:dyDescent="0.3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 x14ac:dyDescent="0.3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" x14ac:dyDescent="0.3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 x14ac:dyDescent="0.3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 x14ac:dyDescent="0.3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 x14ac:dyDescent="0.3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 x14ac:dyDescent="0.3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 x14ac:dyDescent="0.3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" x14ac:dyDescent="0.3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" x14ac:dyDescent="0.3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3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3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3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 x14ac:dyDescent="0.3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 x14ac:dyDescent="0.3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43344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37.5" x14ac:dyDescent="0.3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3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 x14ac:dyDescent="0.3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" x14ac:dyDescent="0.3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 x14ac:dyDescent="0.3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" x14ac:dyDescent="0.3">
      <c r="A16" s="290" t="s">
        <v>250</v>
      </c>
      <c r="B16" s="290" t="s">
        <v>250</v>
      </c>
      <c r="C16" s="292" t="s">
        <v>319</v>
      </c>
      <c r="D16" s="286" t="s">
        <v>324</v>
      </c>
      <c r="E16" s="288" t="s">
        <v>87</v>
      </c>
      <c r="F16" s="290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08">
        <v>43356</v>
      </c>
      <c r="M16" s="308">
        <v>43357</v>
      </c>
      <c r="N16" s="31">
        <f>1465.14/2</f>
        <v>732.57</v>
      </c>
      <c r="O16" s="31"/>
      <c r="P16" s="304">
        <f>N16+O17</f>
        <v>1465.14</v>
      </c>
      <c r="Q16" s="292">
        <v>2</v>
      </c>
      <c r="R16" s="304">
        <v>120</v>
      </c>
      <c r="S16" s="292">
        <v>0</v>
      </c>
      <c r="T16" s="304">
        <v>0</v>
      </c>
      <c r="U16" s="306">
        <f t="shared" si="1"/>
        <v>240</v>
      </c>
      <c r="V16" s="304">
        <f t="shared" si="2"/>
        <v>1705.14</v>
      </c>
      <c r="W16" s="304">
        <f t="shared" si="3"/>
        <v>1705.14</v>
      </c>
      <c r="X16" s="302"/>
    </row>
    <row r="17" spans="1:24" ht="14" x14ac:dyDescent="0.3">
      <c r="A17" s="291"/>
      <c r="B17" s="291"/>
      <c r="C17" s="293"/>
      <c r="D17" s="287"/>
      <c r="E17" s="289"/>
      <c r="F17" s="291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09"/>
      <c r="M17" s="309"/>
      <c r="N17" s="31"/>
      <c r="O17" s="31">
        <f>1465.14/2</f>
        <v>732.57</v>
      </c>
      <c r="P17" s="305"/>
      <c r="Q17" s="293"/>
      <c r="R17" s="305"/>
      <c r="S17" s="293"/>
      <c r="T17" s="305"/>
      <c r="U17" s="307"/>
      <c r="V17" s="305"/>
      <c r="W17" s="305"/>
      <c r="X17" s="303"/>
    </row>
    <row r="18" spans="1:24" ht="37.5" x14ac:dyDescent="0.3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 x14ac:dyDescent="0.3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43374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37.5" x14ac:dyDescent="0.3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 x14ac:dyDescent="0.3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3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 x14ac:dyDescent="0.3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 x14ac:dyDescent="0.3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 x14ac:dyDescent="0.3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" x14ac:dyDescent="0.3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3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" x14ac:dyDescent="0.3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 x14ac:dyDescent="0.3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43405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" x14ac:dyDescent="0.3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3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 x14ac:dyDescent="0.3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 x14ac:dyDescent="0.3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 x14ac:dyDescent="0.3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 x14ac:dyDescent="0.3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 x14ac:dyDescent="0.3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3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 x14ac:dyDescent="0.3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" x14ac:dyDescent="0.3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" x14ac:dyDescent="0.3">
      <c r="A21" s="315" t="s">
        <v>372</v>
      </c>
      <c r="B21" s="315" t="s">
        <v>372</v>
      </c>
      <c r="C21" s="300" t="s">
        <v>75</v>
      </c>
      <c r="D21" s="310" t="s">
        <v>74</v>
      </c>
      <c r="E21" s="311" t="s">
        <v>88</v>
      </c>
      <c r="F21" s="312" t="s">
        <v>374</v>
      </c>
      <c r="G21" s="313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14">
        <v>43433</v>
      </c>
      <c r="M21" s="314">
        <v>43434</v>
      </c>
      <c r="N21" s="323">
        <f>1395.23/2</f>
        <v>697.61500000000001</v>
      </c>
      <c r="O21" s="321">
        <f>1395.23/2</f>
        <v>697.61500000000001</v>
      </c>
      <c r="P21" s="317">
        <f t="shared" si="0"/>
        <v>697.61500000000001</v>
      </c>
      <c r="Q21" s="300">
        <v>0</v>
      </c>
      <c r="R21" s="317">
        <v>0</v>
      </c>
      <c r="S21" s="300">
        <v>0</v>
      </c>
      <c r="T21" s="317">
        <v>0</v>
      </c>
      <c r="U21" s="318">
        <f t="shared" si="1"/>
        <v>0</v>
      </c>
      <c r="V21" s="304">
        <f t="shared" si="2"/>
        <v>697.61500000000001</v>
      </c>
      <c r="W21" s="321">
        <f t="shared" si="3"/>
        <v>697.61500000000001</v>
      </c>
      <c r="X21" s="314"/>
    </row>
    <row r="22" spans="1:24" ht="26.25" customHeight="1" x14ac:dyDescent="0.3">
      <c r="A22" s="316"/>
      <c r="B22" s="316"/>
      <c r="C22" s="300"/>
      <c r="D22" s="310"/>
      <c r="E22" s="311"/>
      <c r="F22" s="312"/>
      <c r="G22" s="313"/>
      <c r="H22" s="47" t="s">
        <v>38</v>
      </c>
      <c r="I22" s="45" t="s">
        <v>39</v>
      </c>
      <c r="J22" s="47" t="s">
        <v>111</v>
      </c>
      <c r="K22" s="45" t="s">
        <v>112</v>
      </c>
      <c r="L22" s="314"/>
      <c r="M22" s="314"/>
      <c r="N22" s="324"/>
      <c r="O22" s="322"/>
      <c r="P22" s="317">
        <f t="shared" si="0"/>
        <v>0</v>
      </c>
      <c r="Q22" s="300"/>
      <c r="R22" s="317"/>
      <c r="S22" s="300"/>
      <c r="T22" s="317"/>
      <c r="U22" s="319"/>
      <c r="V22" s="320"/>
      <c r="W22" s="322"/>
      <c r="X22" s="314"/>
    </row>
    <row r="23" spans="1:24" ht="37.5" x14ac:dyDescent="0.3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 x14ac:dyDescent="0.3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 x14ac:dyDescent="0.3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 x14ac:dyDescent="0.3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43435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3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 x14ac:dyDescent="0.3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 x14ac:dyDescent="0.3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 x14ac:dyDescent="0.3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43466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37.5" x14ac:dyDescent="0.3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 x14ac:dyDescent="0.3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 x14ac:dyDescent="0.3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 x14ac:dyDescent="0.3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" x14ac:dyDescent="0.3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" x14ac:dyDescent="0.3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3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" x14ac:dyDescent="0.3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43497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37.5" x14ac:dyDescent="0.3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 x14ac:dyDescent="0.3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" x14ac:dyDescent="0.3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 x14ac:dyDescent="0.3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 x14ac:dyDescent="0.3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 x14ac:dyDescent="0.3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 x14ac:dyDescent="0.3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43525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 x14ac:dyDescent="0.3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3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" x14ac:dyDescent="0.3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 x14ac:dyDescent="0.3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" x14ac:dyDescent="0.3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 x14ac:dyDescent="0.3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" x14ac:dyDescent="0.3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" x14ac:dyDescent="0.3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42948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4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37.5" x14ac:dyDescent="0.3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" x14ac:dyDescent="0.3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 x14ac:dyDescent="0.3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" x14ac:dyDescent="0.3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" x14ac:dyDescent="0.3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" x14ac:dyDescent="0.3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 x14ac:dyDescent="0.3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" x14ac:dyDescent="0.3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" x14ac:dyDescent="0.3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" x14ac:dyDescent="0.3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" x14ac:dyDescent="0.3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" x14ac:dyDescent="0.3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43556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 x14ac:dyDescent="0.3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" x14ac:dyDescent="0.3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" x14ac:dyDescent="0.3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" x14ac:dyDescent="0.3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43586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" x14ac:dyDescent="0.3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" x14ac:dyDescent="0.3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3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" x14ac:dyDescent="0.3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 x14ac:dyDescent="0.3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" x14ac:dyDescent="0.3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 x14ac:dyDescent="0.3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 x14ac:dyDescent="0.3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" x14ac:dyDescent="0.3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 x14ac:dyDescent="0.3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" x14ac:dyDescent="0.3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3"/>
  <cols>
    <col min="1" max="1" width="35.8320312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4.33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43617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5" x14ac:dyDescent="0.3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3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" x14ac:dyDescent="0.3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3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" x14ac:dyDescent="0.3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" x14ac:dyDescent="0.3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3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" x14ac:dyDescent="0.3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" x14ac:dyDescent="0.3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" x14ac:dyDescent="0.3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" x14ac:dyDescent="0.3">
      <c r="A21" s="315" t="s">
        <v>250</v>
      </c>
      <c r="B21" s="315" t="s">
        <v>250</v>
      </c>
      <c r="C21" s="312" t="s">
        <v>319</v>
      </c>
      <c r="D21" s="310"/>
      <c r="E21" s="311"/>
      <c r="F21" s="312" t="s">
        <v>458</v>
      </c>
      <c r="G21" s="312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26">
        <f>3129.35/2</f>
        <v>1564.675</v>
      </c>
      <c r="O21" s="326">
        <f>3129.35/2</f>
        <v>1564.675</v>
      </c>
      <c r="P21" s="326">
        <v>1925.28</v>
      </c>
      <c r="Q21" s="312">
        <v>2</v>
      </c>
      <c r="R21" s="326">
        <v>120</v>
      </c>
      <c r="S21" s="326">
        <v>0</v>
      </c>
      <c r="T21" s="326">
        <v>0</v>
      </c>
      <c r="U21" s="327">
        <f t="shared" ref="U21" si="4">(Q21*R21)+(S21*T21)</f>
        <v>240</v>
      </c>
      <c r="V21" s="330">
        <f t="shared" ref="V21" si="5">U21+P21</f>
        <v>2165.2799999999997</v>
      </c>
      <c r="W21" s="333">
        <f t="shared" si="3"/>
        <v>2165.2799999999997</v>
      </c>
      <c r="X21" s="326"/>
    </row>
    <row r="22" spans="1:24" ht="14" x14ac:dyDescent="0.3">
      <c r="A22" s="325"/>
      <c r="B22" s="325"/>
      <c r="C22" s="312"/>
      <c r="D22" s="310"/>
      <c r="E22" s="311"/>
      <c r="F22" s="312"/>
      <c r="G22" s="312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26"/>
      <c r="O22" s="326"/>
      <c r="P22" s="326"/>
      <c r="Q22" s="312"/>
      <c r="R22" s="326"/>
      <c r="S22" s="326"/>
      <c r="T22" s="326"/>
      <c r="U22" s="328"/>
      <c r="V22" s="331"/>
      <c r="W22" s="334"/>
      <c r="X22" s="326"/>
    </row>
    <row r="23" spans="1:24" ht="15" customHeight="1" x14ac:dyDescent="0.3">
      <c r="A23" s="316"/>
      <c r="B23" s="316"/>
      <c r="C23" s="312"/>
      <c r="D23" s="310"/>
      <c r="E23" s="311"/>
      <c r="F23" s="312"/>
      <c r="G23" s="312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26"/>
      <c r="O23" s="326"/>
      <c r="P23" s="326"/>
      <c r="Q23" s="312"/>
      <c r="R23" s="326"/>
      <c r="S23" s="326"/>
      <c r="T23" s="326"/>
      <c r="U23" s="329"/>
      <c r="V23" s="332"/>
      <c r="W23" s="335"/>
      <c r="X23" s="326"/>
    </row>
    <row r="24" spans="1:24" ht="45" customHeight="1" x14ac:dyDescent="0.3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 x14ac:dyDescent="0.3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 x14ac:dyDescent="0.3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 x14ac:dyDescent="0.3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 x14ac:dyDescent="0.3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 x14ac:dyDescent="0.3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72">
        <v>43586</v>
      </c>
    </row>
    <row r="6" spans="1:47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47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336" t="s">
        <v>9</v>
      </c>
    </row>
    <row r="8" spans="1:47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33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33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 x14ac:dyDescent="0.3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 x14ac:dyDescent="0.3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 x14ac:dyDescent="0.3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3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" x14ac:dyDescent="0.3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" x14ac:dyDescent="0.3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 x14ac:dyDescent="0.3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" x14ac:dyDescent="0.3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3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" x14ac:dyDescent="0.3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" x14ac:dyDescent="0.3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" x14ac:dyDescent="0.3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" x14ac:dyDescent="0.3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" x14ac:dyDescent="0.3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" x14ac:dyDescent="0.3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 x14ac:dyDescent="0.3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" x14ac:dyDescent="0.3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" x14ac:dyDescent="0.3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" x14ac:dyDescent="0.3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 x14ac:dyDescent="0.3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" x14ac:dyDescent="0.3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72">
        <v>43586</v>
      </c>
    </row>
    <row r="6" spans="1:47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47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336" t="s">
        <v>9</v>
      </c>
    </row>
    <row r="8" spans="1:47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33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33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 x14ac:dyDescent="0.3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" x14ac:dyDescent="0.3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 x14ac:dyDescent="0.3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" x14ac:dyDescent="0.3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" x14ac:dyDescent="0.3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" x14ac:dyDescent="0.3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" x14ac:dyDescent="0.3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3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5" x14ac:dyDescent="0.3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5" x14ac:dyDescent="0.3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5" x14ac:dyDescent="0.3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5" x14ac:dyDescent="0.3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5" x14ac:dyDescent="0.3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5" x14ac:dyDescent="0.3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5" x14ac:dyDescent="0.3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72">
        <v>43586</v>
      </c>
    </row>
    <row r="6" spans="1:47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47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336" t="s">
        <v>9</v>
      </c>
    </row>
    <row r="8" spans="1:47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33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33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 x14ac:dyDescent="0.3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" x14ac:dyDescent="0.3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" x14ac:dyDescent="0.3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 x14ac:dyDescent="0.3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 x14ac:dyDescent="0.3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" x14ac:dyDescent="0.3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" x14ac:dyDescent="0.3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" x14ac:dyDescent="0.3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" x14ac:dyDescent="0.3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" x14ac:dyDescent="0.3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" x14ac:dyDescent="0.3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" x14ac:dyDescent="0.3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" x14ac:dyDescent="0.3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" x14ac:dyDescent="0.3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" x14ac:dyDescent="0.3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" x14ac:dyDescent="0.3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" x14ac:dyDescent="0.3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" x14ac:dyDescent="0.3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72">
        <v>43586</v>
      </c>
    </row>
    <row r="6" spans="1:46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46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336" t="s">
        <v>9</v>
      </c>
    </row>
    <row r="8" spans="1:46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33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33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" x14ac:dyDescent="0.3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" x14ac:dyDescent="0.3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3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" x14ac:dyDescent="0.3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 x14ac:dyDescent="0.3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5" x14ac:dyDescent="0.3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" x14ac:dyDescent="0.3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" x14ac:dyDescent="0.3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" x14ac:dyDescent="0.3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" x14ac:dyDescent="0.3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25" x14ac:dyDescent="0.3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" x14ac:dyDescent="0.3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72">
        <v>43586</v>
      </c>
    </row>
    <row r="6" spans="1:46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46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336" t="s">
        <v>9</v>
      </c>
    </row>
    <row r="8" spans="1:46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33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33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5" x14ac:dyDescent="0.3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 x14ac:dyDescent="0.3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3"/>
  <cols>
    <col min="1" max="1" width="38.33203125" customWidth="1"/>
    <col min="2" max="2" width="41.3320312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72">
        <v>43586</v>
      </c>
    </row>
    <row r="6" spans="1:46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46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336" t="s">
        <v>9</v>
      </c>
    </row>
    <row r="8" spans="1:46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336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337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25" x14ac:dyDescent="0.3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5" x14ac:dyDescent="0.3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" x14ac:dyDescent="0.3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" x14ac:dyDescent="0.3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7.5" x14ac:dyDescent="0.3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7.5" x14ac:dyDescent="0.3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" x14ac:dyDescent="0.3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" x14ac:dyDescent="0.3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3">
      <c r="Q18" s="93"/>
    </row>
    <row r="19" spans="3:17" x14ac:dyDescent="0.3">
      <c r="Q19" s="93"/>
    </row>
    <row r="20" spans="3:17" x14ac:dyDescent="0.3">
      <c r="Q20" s="93"/>
    </row>
    <row r="21" spans="3:17" x14ac:dyDescent="0.3">
      <c r="Q21" s="93"/>
    </row>
    <row r="23" spans="3:17" ht="25" x14ac:dyDescent="0.3">
      <c r="C23" s="29"/>
      <c r="D23" s="20" t="s">
        <v>561</v>
      </c>
    </row>
    <row r="24" spans="3:17" ht="50" x14ac:dyDescent="0.3">
      <c r="C24" s="87"/>
      <c r="D24" s="88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42979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4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50" x14ac:dyDescent="0.3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 x14ac:dyDescent="0.3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 x14ac:dyDescent="0.3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" x14ac:dyDescent="0.3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" x14ac:dyDescent="0.3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" x14ac:dyDescent="0.3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" x14ac:dyDescent="0.3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 x14ac:dyDescent="0.3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" x14ac:dyDescent="0.3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" x14ac:dyDescent="0.3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" x14ac:dyDescent="0.3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" x14ac:dyDescent="0.3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" x14ac:dyDescent="0.3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" x14ac:dyDescent="0.3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" x14ac:dyDescent="0.3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 x14ac:dyDescent="0.3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" x14ac:dyDescent="0.3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25" x14ac:dyDescent="0.3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7.5" x14ac:dyDescent="0.3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7.5" x14ac:dyDescent="0.3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50" x14ac:dyDescent="0.3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" x14ac:dyDescent="0.3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25" x14ac:dyDescent="0.3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43009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4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" x14ac:dyDescent="0.3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" x14ac:dyDescent="0.3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" x14ac:dyDescent="0.3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" x14ac:dyDescent="0.3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" x14ac:dyDescent="0.3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 x14ac:dyDescent="0.3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 x14ac:dyDescent="0.3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" x14ac:dyDescent="0.3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" x14ac:dyDescent="0.3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" x14ac:dyDescent="0.3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" x14ac:dyDescent="0.3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" x14ac:dyDescent="0.3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" x14ac:dyDescent="0.3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 x14ac:dyDescent="0.3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" x14ac:dyDescent="0.3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" x14ac:dyDescent="0.3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" x14ac:dyDescent="0.3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" x14ac:dyDescent="0.3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 x14ac:dyDescent="0.3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" x14ac:dyDescent="0.3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" x14ac:dyDescent="0.3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283"/>
      <c r="B4" s="283"/>
      <c r="C4" s="283"/>
      <c r="D4" s="283"/>
      <c r="E4" s="283"/>
      <c r="F4" s="283"/>
      <c r="G4" s="283"/>
      <c r="H4" s="10" t="s">
        <v>27</v>
      </c>
      <c r="I4" s="10" t="s">
        <v>28</v>
      </c>
      <c r="J4" s="10" t="s">
        <v>27</v>
      </c>
      <c r="K4" s="11" t="s">
        <v>29</v>
      </c>
      <c r="L4" s="283"/>
      <c r="M4" s="283"/>
      <c r="N4" s="282"/>
      <c r="O4" s="282"/>
      <c r="P4" s="282"/>
      <c r="Q4" s="10" t="s">
        <v>2</v>
      </c>
      <c r="R4" s="11" t="s">
        <v>30</v>
      </c>
      <c r="S4" s="10" t="s">
        <v>2</v>
      </c>
      <c r="T4" s="11" t="s">
        <v>30</v>
      </c>
      <c r="U4" s="283"/>
      <c r="V4" s="282"/>
      <c r="W4" s="285"/>
      <c r="X4" s="337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51.33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x14ac:dyDescent="0.3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3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3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5" x14ac:dyDescent="0.3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5" x14ac:dyDescent="0.3">
      <c r="A7" s="341" t="s">
        <v>250</v>
      </c>
      <c r="B7" s="341" t="s">
        <v>258</v>
      </c>
      <c r="C7" s="341" t="s">
        <v>183</v>
      </c>
      <c r="D7" s="341">
        <v>119</v>
      </c>
      <c r="E7" s="343" t="s">
        <v>591</v>
      </c>
      <c r="F7" s="341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346">
        <v>0</v>
      </c>
      <c r="O7" s="346">
        <v>0</v>
      </c>
      <c r="P7" s="344">
        <f t="shared" si="0"/>
        <v>0</v>
      </c>
      <c r="Q7" s="347">
        <v>5</v>
      </c>
      <c r="R7" s="349">
        <v>120</v>
      </c>
      <c r="S7" s="347">
        <v>0</v>
      </c>
      <c r="T7" s="349">
        <v>0</v>
      </c>
      <c r="U7" s="344">
        <f t="shared" si="1"/>
        <v>600</v>
      </c>
      <c r="V7" s="344">
        <f t="shared" si="2"/>
        <v>600</v>
      </c>
      <c r="W7" s="344">
        <f t="shared" si="3"/>
        <v>600</v>
      </c>
      <c r="X7" s="347"/>
    </row>
    <row r="8" spans="1:24" ht="14.5" x14ac:dyDescent="0.3">
      <c r="A8" s="342"/>
      <c r="B8" s="342"/>
      <c r="C8" s="342"/>
      <c r="D8" s="342"/>
      <c r="E8" s="343"/>
      <c r="F8" s="342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346"/>
      <c r="O8" s="346"/>
      <c r="P8" s="345"/>
      <c r="Q8" s="348"/>
      <c r="R8" s="350"/>
      <c r="S8" s="348"/>
      <c r="T8" s="350"/>
      <c r="U8" s="345"/>
      <c r="V8" s="345"/>
      <c r="W8" s="345"/>
      <c r="X8" s="348"/>
    </row>
    <row r="9" spans="1:24" ht="14.5" x14ac:dyDescent="0.3">
      <c r="A9" s="341" t="s">
        <v>250</v>
      </c>
      <c r="B9" s="341" t="s">
        <v>212</v>
      </c>
      <c r="C9" s="351" t="s">
        <v>270</v>
      </c>
      <c r="D9" s="341">
        <v>158</v>
      </c>
      <c r="E9" s="343" t="s">
        <v>592</v>
      </c>
      <c r="F9" s="351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346">
        <v>0</v>
      </c>
      <c r="O9" s="346">
        <v>0</v>
      </c>
      <c r="P9" s="344">
        <f t="shared" ref="P9" si="4">SUM(N9:O9)</f>
        <v>0</v>
      </c>
      <c r="Q9" s="347">
        <v>5</v>
      </c>
      <c r="R9" s="349">
        <v>120</v>
      </c>
      <c r="S9" s="347">
        <v>0</v>
      </c>
      <c r="T9" s="349">
        <v>0</v>
      </c>
      <c r="U9" s="344">
        <f t="shared" ref="U9" si="5">(Q9*R9)+(S9*T9)</f>
        <v>600</v>
      </c>
      <c r="V9" s="344">
        <f t="shared" ref="V9" si="6">U9+P9</f>
        <v>600</v>
      </c>
      <c r="W9" s="344">
        <f t="shared" ref="W9" si="7">V9</f>
        <v>600</v>
      </c>
      <c r="X9" s="347"/>
    </row>
    <row r="10" spans="1:24" ht="14.5" x14ac:dyDescent="0.3">
      <c r="A10" s="342"/>
      <c r="B10" s="342"/>
      <c r="C10" s="342"/>
      <c r="D10" s="342"/>
      <c r="E10" s="343"/>
      <c r="F10" s="342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346"/>
      <c r="O10" s="346"/>
      <c r="P10" s="345"/>
      <c r="Q10" s="348"/>
      <c r="R10" s="350"/>
      <c r="S10" s="348"/>
      <c r="T10" s="350"/>
      <c r="U10" s="345"/>
      <c r="V10" s="345"/>
      <c r="W10" s="345"/>
      <c r="X10" s="348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5" x14ac:dyDescent="0.3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5" x14ac:dyDescent="0.3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5" x14ac:dyDescent="0.3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5" x14ac:dyDescent="0.3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5" x14ac:dyDescent="0.3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5" x14ac:dyDescent="0.3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5" x14ac:dyDescent="0.3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5" x14ac:dyDescent="0.3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5" x14ac:dyDescent="0.3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5" x14ac:dyDescent="0.3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5" x14ac:dyDescent="0.3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5" x14ac:dyDescent="0.3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" x14ac:dyDescent="0.3"/>
  <cols>
    <col min="1" max="1" width="38.33203125" bestFit="1" customWidth="1"/>
    <col min="2" max="2" width="50.83203125" bestFit="1" customWidth="1"/>
    <col min="3" max="3" width="51.33203125" bestFit="1" customWidth="1"/>
    <col min="5" max="5" width="31.75" bestFit="1" customWidth="1"/>
    <col min="6" max="6" width="86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5" x14ac:dyDescent="0.3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5" x14ac:dyDescent="0.3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3">
      <c r="Q9" s="9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3.0820312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5" x14ac:dyDescent="0.3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5" x14ac:dyDescent="0.3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5" x14ac:dyDescent="0.3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5" x14ac:dyDescent="0.3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5" x14ac:dyDescent="0.3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5" x14ac:dyDescent="0.3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5" x14ac:dyDescent="0.3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5" x14ac:dyDescent="0.3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5" x14ac:dyDescent="0.3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5" x14ac:dyDescent="0.3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5" x14ac:dyDescent="0.3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5" x14ac:dyDescent="0.3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5" x14ac:dyDescent="0.3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5" x14ac:dyDescent="0.3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5" x14ac:dyDescent="0.3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5" x14ac:dyDescent="0.3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5" x14ac:dyDescent="0.3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5" x14ac:dyDescent="0.3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5" x14ac:dyDescent="0.3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5" x14ac:dyDescent="0.3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5" x14ac:dyDescent="0.3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5" x14ac:dyDescent="0.3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5" x14ac:dyDescent="0.3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3"/>
  <cols>
    <col min="1" max="1" width="8.582031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43009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4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 x14ac:dyDescent="0.3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" x14ac:dyDescent="0.3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 x14ac:dyDescent="0.3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" x14ac:dyDescent="0.3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" x14ac:dyDescent="0.3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" x14ac:dyDescent="0.3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" x14ac:dyDescent="0.3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 x14ac:dyDescent="0.3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" x14ac:dyDescent="0.3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" x14ac:dyDescent="0.3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 x14ac:dyDescent="0.3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" x14ac:dyDescent="0.3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" x14ac:dyDescent="0.3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" x14ac:dyDescent="0.3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" x14ac:dyDescent="0.3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" x14ac:dyDescent="0.3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" x14ac:dyDescent="0.3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" x14ac:dyDescent="0.3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" x14ac:dyDescent="0.3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5" x14ac:dyDescent="0.3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5" x14ac:dyDescent="0.3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5" x14ac:dyDescent="0.3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5" x14ac:dyDescent="0.3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5" x14ac:dyDescent="0.3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42" x14ac:dyDescent="0.3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3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3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3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5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5" x14ac:dyDescent="0.3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5" x14ac:dyDescent="0.3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5" x14ac:dyDescent="0.3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5" x14ac:dyDescent="0.3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5" x14ac:dyDescent="0.3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5" x14ac:dyDescent="0.3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5" x14ac:dyDescent="0.3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5" x14ac:dyDescent="0.3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5" x14ac:dyDescent="0.3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5" x14ac:dyDescent="0.3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5" x14ac:dyDescent="0.3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5" x14ac:dyDescent="0.3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5" x14ac:dyDescent="0.3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5" x14ac:dyDescent="0.3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5" x14ac:dyDescent="0.3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5" x14ac:dyDescent="0.3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5" x14ac:dyDescent="0.3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5" x14ac:dyDescent="0.3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5" x14ac:dyDescent="0.3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5" x14ac:dyDescent="0.3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5" x14ac:dyDescent="0.3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5" x14ac:dyDescent="0.3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5" x14ac:dyDescent="0.3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5" x14ac:dyDescent="0.3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5" x14ac:dyDescent="0.3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5" x14ac:dyDescent="0.3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5" x14ac:dyDescent="0.3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5" x14ac:dyDescent="0.3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" x14ac:dyDescent="0.3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" x14ac:dyDescent="0.3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ht="14.5" x14ac:dyDescent="0.3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5" x14ac:dyDescent="0.3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5" x14ac:dyDescent="0.3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5" x14ac:dyDescent="0.3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" x14ac:dyDescent="0.3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5" x14ac:dyDescent="0.3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5" x14ac:dyDescent="0.3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5" x14ac:dyDescent="0.3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43009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4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50" x14ac:dyDescent="0.3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" x14ac:dyDescent="0.3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" x14ac:dyDescent="0.3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 x14ac:dyDescent="0.3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5" x14ac:dyDescent="0.3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5" x14ac:dyDescent="0.3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5" x14ac:dyDescent="0.3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5" x14ac:dyDescent="0.3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5" x14ac:dyDescent="0.3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5" x14ac:dyDescent="0.3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5" x14ac:dyDescent="0.3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5" x14ac:dyDescent="0.3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5" x14ac:dyDescent="0.3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5" x14ac:dyDescent="0.3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5" x14ac:dyDescent="0.3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5" x14ac:dyDescent="0.3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5" x14ac:dyDescent="0.3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5" x14ac:dyDescent="0.3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5" x14ac:dyDescent="0.3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5" x14ac:dyDescent="0.3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5" x14ac:dyDescent="0.3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5" x14ac:dyDescent="0.3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5" x14ac:dyDescent="0.3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5" x14ac:dyDescent="0.3">
      <c r="A10" s="354" t="s">
        <v>372</v>
      </c>
      <c r="B10" s="354" t="s">
        <v>238</v>
      </c>
      <c r="C10" s="354" t="s">
        <v>135</v>
      </c>
      <c r="D10" s="300">
        <v>230</v>
      </c>
      <c r="E10" s="357" t="s">
        <v>152</v>
      </c>
      <c r="F10" s="354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352">
        <v>45011</v>
      </c>
      <c r="M10" s="352">
        <v>45013</v>
      </c>
      <c r="N10" s="349">
        <f>3156.22/2</f>
        <v>1578.11</v>
      </c>
      <c r="O10" s="349">
        <f>3156.22/2</f>
        <v>1578.11</v>
      </c>
      <c r="P10" s="349">
        <f t="shared" si="1"/>
        <v>3156.22</v>
      </c>
      <c r="Q10" s="347">
        <v>7</v>
      </c>
      <c r="R10" s="349">
        <v>120</v>
      </c>
      <c r="S10" s="347">
        <v>0</v>
      </c>
      <c r="T10" s="349">
        <v>0</v>
      </c>
      <c r="U10" s="344">
        <f t="shared" si="2"/>
        <v>840</v>
      </c>
      <c r="V10" s="344">
        <f>P10+U10</f>
        <v>3996.22</v>
      </c>
      <c r="W10" s="344">
        <f>V10</f>
        <v>3996.22</v>
      </c>
      <c r="X10" s="358"/>
    </row>
    <row r="11" spans="1:24" s="119" customFormat="1" ht="14.5" x14ac:dyDescent="0.3">
      <c r="A11" s="355"/>
      <c r="B11" s="355"/>
      <c r="C11" s="355"/>
      <c r="D11" s="300"/>
      <c r="E11" s="357"/>
      <c r="F11" s="356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353"/>
      <c r="M11" s="353"/>
      <c r="N11" s="350"/>
      <c r="O11" s="350"/>
      <c r="P11" s="350"/>
      <c r="Q11" s="348"/>
      <c r="R11" s="350"/>
      <c r="S11" s="348"/>
      <c r="T11" s="350"/>
      <c r="U11" s="345"/>
      <c r="V11" s="345"/>
      <c r="W11" s="345"/>
      <c r="X11" s="356"/>
    </row>
  </sheetData>
  <mergeCells count="45">
    <mergeCell ref="X10:X11"/>
    <mergeCell ref="R10:R11"/>
    <mergeCell ref="S10:S11"/>
    <mergeCell ref="T10:T11"/>
    <mergeCell ref="U10:U11"/>
    <mergeCell ref="V10:V11"/>
    <mergeCell ref="W10:W11"/>
    <mergeCell ref="C10:C11"/>
    <mergeCell ref="A10:A11"/>
    <mergeCell ref="B10:B11"/>
    <mergeCell ref="D10:D11"/>
    <mergeCell ref="L10:L11"/>
    <mergeCell ref="F10:F11"/>
    <mergeCell ref="E10:E11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J3:K3"/>
    <mergeCell ref="L3:L4"/>
    <mergeCell ref="M3:M4"/>
    <mergeCell ref="N3:N4"/>
    <mergeCell ref="O3:O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5" x14ac:dyDescent="0.3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5" x14ac:dyDescent="0.3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5" x14ac:dyDescent="0.3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" x14ac:dyDescent="0.3"/>
  <cols>
    <col min="1" max="2" width="38.33203125" bestFit="1" customWidth="1"/>
    <col min="3" max="3" width="46.5" customWidth="1"/>
    <col min="4" max="4" width="15" bestFit="1" customWidth="1"/>
    <col min="5" max="5" width="32.08203125" bestFit="1" customWidth="1"/>
    <col min="6" max="6" width="59.5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5" x14ac:dyDescent="0.3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5" x14ac:dyDescent="0.3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5" x14ac:dyDescent="0.3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5" x14ac:dyDescent="0.3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5" x14ac:dyDescent="0.3">
      <c r="A11" s="359" t="s">
        <v>250</v>
      </c>
      <c r="B11" s="359" t="s">
        <v>250</v>
      </c>
      <c r="C11" s="360" t="s">
        <v>378</v>
      </c>
      <c r="D11" s="361"/>
      <c r="E11" s="358" t="s">
        <v>55</v>
      </c>
      <c r="F11" s="366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349">
        <f>8486.12/2</f>
        <v>4243.0600000000004</v>
      </c>
      <c r="O11" s="349">
        <f>8486.12/2</f>
        <v>4243.0600000000004</v>
      </c>
      <c r="P11" s="349">
        <f t="shared" si="0"/>
        <v>8486.1200000000008</v>
      </c>
      <c r="Q11" s="369">
        <v>0</v>
      </c>
      <c r="R11" s="349">
        <v>0</v>
      </c>
      <c r="S11" s="369">
        <v>0</v>
      </c>
      <c r="T11" s="349">
        <v>0</v>
      </c>
      <c r="U11" s="369">
        <v>0</v>
      </c>
      <c r="V11" s="344">
        <f t="shared" ref="V11:V14" si="4">P11+U11</f>
        <v>8486.1200000000008</v>
      </c>
      <c r="W11" s="344">
        <f t="shared" ref="W11:W14" si="5">V11</f>
        <v>8486.1200000000008</v>
      </c>
      <c r="X11" s="343"/>
    </row>
    <row r="12" spans="1:24" ht="14.5" x14ac:dyDescent="0.3">
      <c r="A12" s="359"/>
      <c r="B12" s="359"/>
      <c r="C12" s="360"/>
      <c r="D12" s="362"/>
      <c r="E12" s="364"/>
      <c r="F12" s="367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365"/>
      <c r="O12" s="365"/>
      <c r="P12" s="365"/>
      <c r="Q12" s="369"/>
      <c r="R12" s="365"/>
      <c r="S12" s="369"/>
      <c r="T12" s="365"/>
      <c r="U12" s="369"/>
      <c r="V12" s="370"/>
      <c r="W12" s="370"/>
      <c r="X12" s="343"/>
    </row>
    <row r="13" spans="1:24" ht="14.5" x14ac:dyDescent="0.3">
      <c r="A13" s="359"/>
      <c r="B13" s="359"/>
      <c r="C13" s="360"/>
      <c r="D13" s="363"/>
      <c r="E13" s="356"/>
      <c r="F13" s="368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350"/>
      <c r="O13" s="350"/>
      <c r="P13" s="350"/>
      <c r="Q13" s="369"/>
      <c r="R13" s="350"/>
      <c r="S13" s="369"/>
      <c r="T13" s="350"/>
      <c r="U13" s="369"/>
      <c r="V13" s="345"/>
      <c r="W13" s="345"/>
      <c r="X13" s="343"/>
    </row>
    <row r="14" spans="1:24" ht="14.5" x14ac:dyDescent="0.3">
      <c r="A14" s="354" t="s">
        <v>372</v>
      </c>
      <c r="B14" s="372" t="s">
        <v>372</v>
      </c>
      <c r="C14" s="360" t="s">
        <v>75</v>
      </c>
      <c r="D14" s="361"/>
      <c r="E14" s="372" t="s">
        <v>88</v>
      </c>
      <c r="F14" s="366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349">
        <f>8375.42/2</f>
        <v>4187.71</v>
      </c>
      <c r="O14" s="349">
        <f>8375.42/2</f>
        <v>4187.71</v>
      </c>
      <c r="P14" s="349">
        <f>SUM(N14:O16)</f>
        <v>8375.42</v>
      </c>
      <c r="Q14" s="369">
        <v>0</v>
      </c>
      <c r="R14" s="349">
        <v>0</v>
      </c>
      <c r="S14" s="369">
        <v>0</v>
      </c>
      <c r="T14" s="349">
        <v>0</v>
      </c>
      <c r="U14" s="369">
        <v>0</v>
      </c>
      <c r="V14" s="344">
        <f t="shared" si="4"/>
        <v>8375.42</v>
      </c>
      <c r="W14" s="344">
        <f t="shared" si="5"/>
        <v>8375.42</v>
      </c>
      <c r="X14" s="343"/>
    </row>
    <row r="15" spans="1:24" ht="14.5" x14ac:dyDescent="0.3">
      <c r="A15" s="371"/>
      <c r="B15" s="373"/>
      <c r="C15" s="360"/>
      <c r="D15" s="362"/>
      <c r="E15" s="373"/>
      <c r="F15" s="367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365"/>
      <c r="O15" s="365"/>
      <c r="P15" s="365"/>
      <c r="Q15" s="369"/>
      <c r="R15" s="365"/>
      <c r="S15" s="369"/>
      <c r="T15" s="365"/>
      <c r="U15" s="369"/>
      <c r="V15" s="370"/>
      <c r="W15" s="370"/>
      <c r="X15" s="343"/>
    </row>
    <row r="16" spans="1:24" ht="14.5" x14ac:dyDescent="0.3">
      <c r="A16" s="355"/>
      <c r="B16" s="374"/>
      <c r="C16" s="360"/>
      <c r="D16" s="363"/>
      <c r="E16" s="374"/>
      <c r="F16" s="368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350"/>
      <c r="O16" s="350"/>
      <c r="P16" s="350"/>
      <c r="Q16" s="369"/>
      <c r="R16" s="350"/>
      <c r="S16" s="369"/>
      <c r="T16" s="350"/>
      <c r="U16" s="369"/>
      <c r="V16" s="345"/>
      <c r="W16" s="345"/>
      <c r="X16" s="343"/>
    </row>
    <row r="17" spans="1:24" ht="14.5" x14ac:dyDescent="0.3">
      <c r="A17" s="354" t="s">
        <v>229</v>
      </c>
      <c r="B17" s="372" t="s">
        <v>229</v>
      </c>
      <c r="C17" s="360" t="s">
        <v>698</v>
      </c>
      <c r="D17" s="361"/>
      <c r="E17" s="372" t="s">
        <v>561</v>
      </c>
      <c r="F17" s="366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349">
        <f>8219.66/2</f>
        <v>4109.83</v>
      </c>
      <c r="O17" s="349">
        <f>8219.66/2</f>
        <v>4109.83</v>
      </c>
      <c r="P17" s="349">
        <f>SUM(N17:O19)</f>
        <v>8219.66</v>
      </c>
      <c r="Q17" s="369">
        <v>0</v>
      </c>
      <c r="R17" s="349">
        <v>0</v>
      </c>
      <c r="S17" s="369">
        <v>0</v>
      </c>
      <c r="T17" s="349">
        <v>0</v>
      </c>
      <c r="U17" s="369">
        <v>0</v>
      </c>
      <c r="V17" s="344">
        <f t="shared" ref="V17" si="6">P17+U17</f>
        <v>8219.66</v>
      </c>
      <c r="W17" s="344">
        <f t="shared" ref="W17" si="7">V17</f>
        <v>8219.66</v>
      </c>
      <c r="X17" s="343"/>
    </row>
    <row r="18" spans="1:24" ht="14.5" x14ac:dyDescent="0.3">
      <c r="A18" s="371"/>
      <c r="B18" s="373"/>
      <c r="C18" s="360"/>
      <c r="D18" s="362"/>
      <c r="E18" s="373"/>
      <c r="F18" s="367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365"/>
      <c r="O18" s="365"/>
      <c r="P18" s="365"/>
      <c r="Q18" s="369"/>
      <c r="R18" s="365"/>
      <c r="S18" s="369"/>
      <c r="T18" s="365"/>
      <c r="U18" s="369"/>
      <c r="V18" s="370"/>
      <c r="W18" s="370"/>
      <c r="X18" s="343"/>
    </row>
    <row r="19" spans="1:24" ht="14.5" x14ac:dyDescent="0.3">
      <c r="A19" s="355"/>
      <c r="B19" s="374"/>
      <c r="C19" s="360"/>
      <c r="D19" s="363"/>
      <c r="E19" s="374"/>
      <c r="F19" s="368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350"/>
      <c r="O19" s="350"/>
      <c r="P19" s="350"/>
      <c r="Q19" s="369"/>
      <c r="R19" s="350"/>
      <c r="S19" s="369"/>
      <c r="T19" s="350"/>
      <c r="U19" s="369"/>
      <c r="V19" s="345"/>
      <c r="W19" s="345"/>
      <c r="X19" s="343"/>
    </row>
  </sheetData>
  <mergeCells count="77">
    <mergeCell ref="T17:T19"/>
    <mergeCell ref="U17:U19"/>
    <mergeCell ref="V17:V19"/>
    <mergeCell ref="W17:W19"/>
    <mergeCell ref="X17:X19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A14:A16"/>
    <mergeCell ref="B14:B16"/>
    <mergeCell ref="C14:C16"/>
    <mergeCell ref="D14:D16"/>
    <mergeCell ref="E14:E16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23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29" x14ac:dyDescent="0.3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5" x14ac:dyDescent="0.3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5" x14ac:dyDescent="0.3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5" x14ac:dyDescent="0.3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5" x14ac:dyDescent="0.3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5" x14ac:dyDescent="0.3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5" x14ac:dyDescent="0.3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378" t="s">
        <v>372</v>
      </c>
      <c r="B5" s="378" t="s">
        <v>372</v>
      </c>
      <c r="C5" s="375" t="s">
        <v>75</v>
      </c>
      <c r="D5" s="375">
        <v>0</v>
      </c>
      <c r="E5" s="377" t="s">
        <v>88</v>
      </c>
      <c r="F5" s="378" t="s">
        <v>722</v>
      </c>
      <c r="G5" s="375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352">
        <v>45110</v>
      </c>
      <c r="M5" s="352">
        <v>45111</v>
      </c>
      <c r="N5" s="349">
        <f>3242.09/2</f>
        <v>1621.0450000000001</v>
      </c>
      <c r="O5" s="349">
        <f>3242.09/2</f>
        <v>1621.0450000000001</v>
      </c>
      <c r="P5" s="349">
        <f t="shared" ref="P5:P13" si="0">SUM(N5:O5)</f>
        <v>3242.09</v>
      </c>
      <c r="Q5" s="375">
        <v>0</v>
      </c>
      <c r="R5" s="375">
        <v>0</v>
      </c>
      <c r="S5" s="375">
        <v>0</v>
      </c>
      <c r="T5" s="375">
        <v>0</v>
      </c>
      <c r="U5" s="375">
        <f t="shared" ref="U5:U15" si="1">Q5*R5+S5*T5</f>
        <v>0</v>
      </c>
      <c r="V5" s="344">
        <f t="shared" ref="V5:V13" si="2">P5+U5</f>
        <v>3242.09</v>
      </c>
      <c r="W5" s="344">
        <f t="shared" ref="W5:W13" si="3">V5</f>
        <v>3242.09</v>
      </c>
      <c r="X5" s="375"/>
    </row>
    <row r="6" spans="1:24" s="119" customFormat="1" ht="14.5" x14ac:dyDescent="0.3">
      <c r="A6" s="376"/>
      <c r="B6" s="376"/>
      <c r="C6" s="376"/>
      <c r="D6" s="376"/>
      <c r="E6" s="376"/>
      <c r="F6" s="376"/>
      <c r="G6" s="376"/>
      <c r="H6" s="128" t="s">
        <v>38</v>
      </c>
      <c r="I6" s="128" t="s">
        <v>39</v>
      </c>
      <c r="J6" s="133" t="s">
        <v>32</v>
      </c>
      <c r="K6" s="133" t="s">
        <v>33</v>
      </c>
      <c r="L6" s="353"/>
      <c r="M6" s="353"/>
      <c r="N6" s="350"/>
      <c r="O6" s="350"/>
      <c r="P6" s="350"/>
      <c r="Q6" s="376"/>
      <c r="R6" s="376"/>
      <c r="S6" s="376"/>
      <c r="T6" s="376"/>
      <c r="U6" s="376"/>
      <c r="V6" s="345"/>
      <c r="W6" s="345"/>
      <c r="X6" s="376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5" x14ac:dyDescent="0.3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9" x14ac:dyDescent="0.3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5" x14ac:dyDescent="0.3">
      <c r="A13" s="378" t="s">
        <v>229</v>
      </c>
      <c r="B13" s="378" t="s">
        <v>229</v>
      </c>
      <c r="C13" s="354" t="s">
        <v>698</v>
      </c>
      <c r="D13" s="354">
        <v>0</v>
      </c>
      <c r="E13" s="378" t="s">
        <v>561</v>
      </c>
      <c r="F13" s="378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379">
        <v>45138</v>
      </c>
      <c r="M13" s="379">
        <v>45142</v>
      </c>
      <c r="N13" s="349">
        <f>5571.04/3</f>
        <v>1857.0133333333333</v>
      </c>
      <c r="O13" s="349">
        <f>5571.04/3</f>
        <v>1857.0133333333333</v>
      </c>
      <c r="P13" s="349">
        <f t="shared" si="0"/>
        <v>3714.0266666666666</v>
      </c>
      <c r="Q13" s="354">
        <v>0</v>
      </c>
      <c r="R13" s="354">
        <v>0</v>
      </c>
      <c r="S13" s="354">
        <v>0</v>
      </c>
      <c r="T13" s="354">
        <v>0</v>
      </c>
      <c r="U13" s="354">
        <f t="shared" si="1"/>
        <v>0</v>
      </c>
      <c r="V13" s="344">
        <f t="shared" si="2"/>
        <v>3714.0266666666666</v>
      </c>
      <c r="W13" s="344">
        <f t="shared" si="3"/>
        <v>3714.0266666666666</v>
      </c>
      <c r="X13" s="354"/>
    </row>
    <row r="14" spans="1:24" s="119" customFormat="1" ht="14.5" x14ac:dyDescent="0.3">
      <c r="A14" s="371"/>
      <c r="B14" s="371"/>
      <c r="C14" s="371"/>
      <c r="D14" s="371"/>
      <c r="E14" s="371"/>
      <c r="F14" s="371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371"/>
      <c r="M14" s="371"/>
      <c r="N14" s="365"/>
      <c r="O14" s="365"/>
      <c r="P14" s="365"/>
      <c r="Q14" s="371"/>
      <c r="R14" s="371"/>
      <c r="S14" s="371">
        <v>0</v>
      </c>
      <c r="T14" s="371">
        <v>0</v>
      </c>
      <c r="U14" s="371">
        <f t="shared" si="1"/>
        <v>0</v>
      </c>
      <c r="V14" s="370"/>
      <c r="W14" s="370"/>
      <c r="X14" s="371"/>
    </row>
    <row r="15" spans="1:24" s="119" customFormat="1" ht="14.5" x14ac:dyDescent="0.3">
      <c r="A15" s="355"/>
      <c r="B15" s="355"/>
      <c r="C15" s="355"/>
      <c r="D15" s="355"/>
      <c r="E15" s="355"/>
      <c r="F15" s="355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355"/>
      <c r="M15" s="355"/>
      <c r="N15" s="350"/>
      <c r="O15" s="350"/>
      <c r="P15" s="350"/>
      <c r="Q15" s="355"/>
      <c r="R15" s="355"/>
      <c r="S15" s="355">
        <v>0</v>
      </c>
      <c r="T15" s="355">
        <v>0</v>
      </c>
      <c r="U15" s="355">
        <f t="shared" si="1"/>
        <v>0</v>
      </c>
      <c r="V15" s="345"/>
      <c r="W15" s="345"/>
      <c r="X15" s="355"/>
    </row>
  </sheetData>
  <mergeCells count="65">
    <mergeCell ref="W13:W15"/>
    <mergeCell ref="X13:X15"/>
    <mergeCell ref="Q13:Q15"/>
    <mergeCell ref="R13:R15"/>
    <mergeCell ref="T13:T15"/>
    <mergeCell ref="U13:U15"/>
    <mergeCell ref="V13:V15"/>
    <mergeCell ref="L13:L15"/>
    <mergeCell ref="M13:M15"/>
    <mergeCell ref="N13:N15"/>
    <mergeCell ref="O13:O15"/>
    <mergeCell ref="P13:P15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T5:T6"/>
    <mergeCell ref="U5:U6"/>
    <mergeCell ref="V5:V6"/>
    <mergeCell ref="W5:W6"/>
    <mergeCell ref="X5:X6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43101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4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25" x14ac:dyDescent="0.3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 x14ac:dyDescent="0.3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" x14ac:dyDescent="0.3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" x14ac:dyDescent="0.3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5" x14ac:dyDescent="0.3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5" x14ac:dyDescent="0.3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5" x14ac:dyDescent="0.3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5" x14ac:dyDescent="0.3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5" x14ac:dyDescent="0.3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5" x14ac:dyDescent="0.3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5" x14ac:dyDescent="0.3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5" x14ac:dyDescent="0.3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5" x14ac:dyDescent="0.3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5" x14ac:dyDescent="0.3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5" x14ac:dyDescent="0.3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5" x14ac:dyDescent="0.3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5" x14ac:dyDescent="0.3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5" x14ac:dyDescent="0.3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5" x14ac:dyDescent="0.3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5" x14ac:dyDescent="0.3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5" x14ac:dyDescent="0.3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5" x14ac:dyDescent="0.3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5" x14ac:dyDescent="0.3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5" x14ac:dyDescent="0.3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5" x14ac:dyDescent="0.3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5" x14ac:dyDescent="0.3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5" x14ac:dyDescent="0.3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5" x14ac:dyDescent="0.3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5" x14ac:dyDescent="0.3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9" x14ac:dyDescent="0.3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5" x14ac:dyDescent="0.3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5" x14ac:dyDescent="0.3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5" x14ac:dyDescent="0.3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5" x14ac:dyDescent="0.3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5" x14ac:dyDescent="0.3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5" x14ac:dyDescent="0.3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5" x14ac:dyDescent="0.3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5" x14ac:dyDescent="0.3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5" x14ac:dyDescent="0.3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5" x14ac:dyDescent="0.3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5" x14ac:dyDescent="0.3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5" x14ac:dyDescent="0.3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5" x14ac:dyDescent="0.3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5" x14ac:dyDescent="0.3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9" x14ac:dyDescent="0.3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5" x14ac:dyDescent="0.3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5" x14ac:dyDescent="0.3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5" x14ac:dyDescent="0.3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5" x14ac:dyDescent="0.3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5" x14ac:dyDescent="0.3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3"/>
    <row r="36" spans="3:6" x14ac:dyDescent="0.3">
      <c r="E36" s="140" t="str">
        <f>UPPER(E45)</f>
        <v>EVENTO REGULATÓRIO COMMIT/MITSUI - QUANTUM</v>
      </c>
    </row>
    <row r="37" spans="3:6" x14ac:dyDescent="0.3">
      <c r="F37" s="140" t="str">
        <f>UPPER(G15)</f>
        <v>NACIONAL</v>
      </c>
    </row>
    <row r="40" spans="3:6" x14ac:dyDescent="0.3">
      <c r="F40" t="s">
        <v>762</v>
      </c>
    </row>
    <row r="41" spans="3:6" x14ac:dyDescent="0.3">
      <c r="C41" t="s">
        <v>769</v>
      </c>
    </row>
    <row r="43" spans="3:6" x14ac:dyDescent="0.3">
      <c r="F43" t="s">
        <v>766</v>
      </c>
    </row>
    <row r="45" spans="3:6" x14ac:dyDescent="0.3">
      <c r="E45" t="s">
        <v>773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5" x14ac:dyDescent="0.3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5" x14ac:dyDescent="0.3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5" x14ac:dyDescent="0.3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5" x14ac:dyDescent="0.3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5" x14ac:dyDescent="0.3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5" x14ac:dyDescent="0.3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5" x14ac:dyDescent="0.3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5" x14ac:dyDescent="0.3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5" x14ac:dyDescent="0.3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5" x14ac:dyDescent="0.3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5" x14ac:dyDescent="0.3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5" x14ac:dyDescent="0.3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5" x14ac:dyDescent="0.3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18" sqref="D18:E1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29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9" x14ac:dyDescent="0.3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9" x14ac:dyDescent="0.3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9" x14ac:dyDescent="0.3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9" x14ac:dyDescent="0.3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9" x14ac:dyDescent="0.3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5" x14ac:dyDescent="0.3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5" x14ac:dyDescent="0.3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5" x14ac:dyDescent="0.3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5" x14ac:dyDescent="0.3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5" x14ac:dyDescent="0.3">
      <c r="A20" s="354" t="s">
        <v>229</v>
      </c>
      <c r="B20" s="372" t="s">
        <v>229</v>
      </c>
      <c r="C20" s="380" t="s">
        <v>698</v>
      </c>
      <c r="D20" s="361">
        <v>0</v>
      </c>
      <c r="E20" s="372" t="s">
        <v>561</v>
      </c>
      <c r="F20" s="366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349">
        <f>(1185.19+2838.3)/3</f>
        <v>1341.1633333333334</v>
      </c>
      <c r="O20" s="349">
        <f>(1185.19+2838.3)/3</f>
        <v>1341.1633333333334</v>
      </c>
      <c r="P20" s="349">
        <f>SUM(N20:O22)</f>
        <v>2682.3266666666668</v>
      </c>
      <c r="Q20" s="369">
        <v>0</v>
      </c>
      <c r="R20" s="349">
        <v>0</v>
      </c>
      <c r="S20" s="369">
        <v>0</v>
      </c>
      <c r="T20" s="349">
        <v>0</v>
      </c>
      <c r="U20" s="369">
        <v>0</v>
      </c>
      <c r="V20" s="344">
        <f t="shared" si="25"/>
        <v>2682.3266666666668</v>
      </c>
      <c r="W20" s="344">
        <f t="shared" si="26"/>
        <v>2682.3266666666668</v>
      </c>
      <c r="X20" s="343"/>
    </row>
    <row r="21" spans="1:24" ht="14.5" x14ac:dyDescent="0.3">
      <c r="A21" s="371"/>
      <c r="B21" s="373"/>
      <c r="C21" s="360"/>
      <c r="D21" s="362"/>
      <c r="E21" s="373"/>
      <c r="F21" s="367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365"/>
      <c r="O21" s="365"/>
      <c r="P21" s="365"/>
      <c r="Q21" s="369"/>
      <c r="R21" s="365"/>
      <c r="S21" s="369"/>
      <c r="T21" s="365"/>
      <c r="U21" s="369"/>
      <c r="V21" s="370"/>
      <c r="W21" s="370"/>
      <c r="X21" s="343"/>
    </row>
    <row r="22" spans="1:24" ht="14.5" x14ac:dyDescent="0.3">
      <c r="A22" s="355"/>
      <c r="B22" s="374"/>
      <c r="C22" s="360"/>
      <c r="D22" s="363"/>
      <c r="E22" s="374"/>
      <c r="F22" s="368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350"/>
      <c r="O22" s="350"/>
      <c r="P22" s="350"/>
      <c r="Q22" s="369"/>
      <c r="R22" s="350"/>
      <c r="S22" s="369"/>
      <c r="T22" s="350"/>
      <c r="U22" s="369"/>
      <c r="V22" s="345"/>
      <c r="W22" s="345"/>
      <c r="X22" s="343"/>
    </row>
  </sheetData>
  <mergeCells count="43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Q3:R3"/>
    <mergeCell ref="S3:T3"/>
    <mergeCell ref="U3:U4"/>
    <mergeCell ref="V3:V4"/>
    <mergeCell ref="U20:U22"/>
    <mergeCell ref="V20:V22"/>
    <mergeCell ref="W20:W22"/>
    <mergeCell ref="X20:X22"/>
    <mergeCell ref="O20:O22"/>
    <mergeCell ref="P20:P22"/>
    <mergeCell ref="Q20:Q22"/>
    <mergeCell ref="R20:R22"/>
    <mergeCell ref="T20:T22"/>
    <mergeCell ref="S20:S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8" sqref="D8:E8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5" x14ac:dyDescent="0.3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5" x14ac:dyDescent="0.3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5" x14ac:dyDescent="0.3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5" x14ac:dyDescent="0.3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5" x14ac:dyDescent="0.3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5" x14ac:dyDescent="0.3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14" sqref="D14:E1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5" x14ac:dyDescent="0.3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5" x14ac:dyDescent="0.3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5" x14ac:dyDescent="0.3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5" x14ac:dyDescent="0.3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9" x14ac:dyDescent="0.3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5" x14ac:dyDescent="0.3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5" x14ac:dyDescent="0.3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5" x14ac:dyDescent="0.3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5" x14ac:dyDescent="0.3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4" sqref="A24:E24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5" x14ac:dyDescent="0.3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5" x14ac:dyDescent="0.3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5" x14ac:dyDescent="0.3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5" x14ac:dyDescent="0.3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5" x14ac:dyDescent="0.3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5" x14ac:dyDescent="0.3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5" x14ac:dyDescent="0.3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5" x14ac:dyDescent="0.3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5" x14ac:dyDescent="0.3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5" x14ac:dyDescent="0.3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5" x14ac:dyDescent="0.3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5" x14ac:dyDescent="0.3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5" x14ac:dyDescent="0.3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3"/>
  <cols>
    <col min="1" max="1" width="19.0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43160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5" x14ac:dyDescent="0.3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" x14ac:dyDescent="0.3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 x14ac:dyDescent="0.3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5" x14ac:dyDescent="0.3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5" x14ac:dyDescent="0.3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5" x14ac:dyDescent="0.3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5" x14ac:dyDescent="0.3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5" x14ac:dyDescent="0.3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topLeftCell="D1" workbookViewId="0">
      <selection activeCell="M30" sqref="M30"/>
    </sheetView>
  </sheetViews>
  <sheetFormatPr defaultRowHeight="14" x14ac:dyDescent="0.3"/>
  <cols>
    <col min="1" max="1" width="31.582031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58203125" customWidth="1"/>
    <col min="7" max="7" width="9.08203125" bestFit="1" customWidth="1"/>
    <col min="8" max="8" width="3.33203125" bestFit="1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29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29" x14ac:dyDescent="0.3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5" x14ac:dyDescent="0.3">
      <c r="A8" s="359" t="s">
        <v>229</v>
      </c>
      <c r="B8" s="359" t="s">
        <v>229</v>
      </c>
      <c r="C8" s="384" t="s">
        <v>698</v>
      </c>
      <c r="D8" s="361">
        <v>0</v>
      </c>
      <c r="E8" s="385" t="s">
        <v>561</v>
      </c>
      <c r="F8" s="382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347">
        <v>0</v>
      </c>
      <c r="R8" s="349">
        <v>120</v>
      </c>
      <c r="S8" s="347">
        <v>0</v>
      </c>
      <c r="T8" s="349">
        <v>0</v>
      </c>
      <c r="U8" s="344">
        <f t="shared" si="1"/>
        <v>0</v>
      </c>
      <c r="V8" s="344">
        <f t="shared" si="2"/>
        <v>2015.83</v>
      </c>
      <c r="W8" s="344">
        <f t="shared" si="3"/>
        <v>2015.83</v>
      </c>
      <c r="X8" s="347"/>
    </row>
    <row r="9" spans="1:24" s="119" customFormat="1" ht="14.5" x14ac:dyDescent="0.3">
      <c r="A9" s="359"/>
      <c r="B9" s="359"/>
      <c r="C9" s="384"/>
      <c r="D9" s="362"/>
      <c r="E9" s="386"/>
      <c r="F9" s="383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381"/>
      <c r="R9" s="365"/>
      <c r="S9" s="381"/>
      <c r="T9" s="365"/>
      <c r="U9" s="370"/>
      <c r="V9" s="370"/>
      <c r="W9" s="370"/>
      <c r="X9" s="381"/>
    </row>
    <row r="10" spans="1:24" ht="14.5" x14ac:dyDescent="0.3">
      <c r="A10" s="359"/>
      <c r="B10" s="359"/>
      <c r="C10" s="384"/>
      <c r="D10" s="363"/>
      <c r="E10" s="387"/>
      <c r="F10" s="383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348"/>
      <c r="R10" s="350"/>
      <c r="S10" s="348"/>
      <c r="T10" s="350"/>
      <c r="U10" s="345"/>
      <c r="V10" s="345"/>
      <c r="W10" s="345"/>
      <c r="X10" s="348"/>
    </row>
  </sheetData>
  <mergeCells count="40"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9" zoomScale="90" zoomScaleNormal="90" workbookViewId="0">
      <selection activeCell="F57" sqref="F57"/>
    </sheetView>
  </sheetViews>
  <sheetFormatPr defaultRowHeight="14.5" x14ac:dyDescent="0.35"/>
  <cols>
    <col min="1" max="1" width="38.5" bestFit="1" customWidth="1"/>
    <col min="2" max="2" width="43.33203125" customWidth="1"/>
    <col min="3" max="3" width="33.83203125" style="165" customWidth="1"/>
    <col min="4" max="4" width="9.08203125" bestFit="1" customWidth="1"/>
    <col min="5" max="5" width="13.33203125" style="221" bestFit="1" customWidth="1"/>
    <col min="6" max="6" width="29.75" style="166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1.25" bestFit="1" customWidth="1"/>
    <col min="21" max="21" width="64" style="165" bestFit="1" customWidth="1"/>
  </cols>
  <sheetData>
    <row r="1" spans="1:21" ht="1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21" x14ac:dyDescent="0.35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338"/>
      <c r="J2" s="338"/>
      <c r="K2" s="438" t="s">
        <v>7</v>
      </c>
      <c r="L2" s="438"/>
      <c r="M2" s="438"/>
      <c r="N2" s="285" t="s">
        <v>1</v>
      </c>
      <c r="O2" s="285"/>
      <c r="P2" s="285"/>
      <c r="Q2" s="285"/>
      <c r="R2" s="285"/>
      <c r="S2" s="285"/>
      <c r="T2" s="285" t="s">
        <v>8</v>
      </c>
      <c r="U2" s="439" t="s">
        <v>9</v>
      </c>
    </row>
    <row r="3" spans="1:21" s="167" customFormat="1" x14ac:dyDescent="0.3">
      <c r="A3" s="423" t="s">
        <v>10</v>
      </c>
      <c r="B3" s="423" t="s">
        <v>11</v>
      </c>
      <c r="C3" s="441" t="s">
        <v>12</v>
      </c>
      <c r="D3" s="423" t="s">
        <v>13</v>
      </c>
      <c r="E3" s="443" t="s">
        <v>14</v>
      </c>
      <c r="F3" s="441" t="s">
        <v>15</v>
      </c>
      <c r="G3" s="423" t="s">
        <v>16</v>
      </c>
      <c r="H3" s="427" t="s">
        <v>859</v>
      </c>
      <c r="I3" s="430" t="s">
        <v>19</v>
      </c>
      <c r="J3" s="430" t="s">
        <v>20</v>
      </c>
      <c r="K3" s="432" t="s">
        <v>21</v>
      </c>
      <c r="L3" s="434" t="s">
        <v>22</v>
      </c>
      <c r="M3" s="436" t="s">
        <v>23</v>
      </c>
      <c r="N3" s="436" t="s">
        <v>24</v>
      </c>
      <c r="O3" s="436"/>
      <c r="P3" s="422" t="s">
        <v>25</v>
      </c>
      <c r="Q3" s="422"/>
      <c r="R3" s="423" t="s">
        <v>26</v>
      </c>
      <c r="S3" s="422" t="s">
        <v>23</v>
      </c>
      <c r="T3" s="285"/>
      <c r="U3" s="439"/>
    </row>
    <row r="4" spans="1:21" s="167" customFormat="1" x14ac:dyDescent="0.3">
      <c r="A4" s="424"/>
      <c r="B4" s="424"/>
      <c r="C4" s="442"/>
      <c r="D4" s="424"/>
      <c r="E4" s="444"/>
      <c r="F4" s="442"/>
      <c r="G4" s="424"/>
      <c r="H4" s="428"/>
      <c r="I4" s="431"/>
      <c r="J4" s="431"/>
      <c r="K4" s="433"/>
      <c r="L4" s="435"/>
      <c r="M4" s="437"/>
      <c r="N4" s="209" t="s">
        <v>2</v>
      </c>
      <c r="O4" s="210" t="s">
        <v>30</v>
      </c>
      <c r="P4" s="211" t="s">
        <v>2</v>
      </c>
      <c r="Q4" s="212" t="s">
        <v>30</v>
      </c>
      <c r="R4" s="424"/>
      <c r="S4" s="429"/>
      <c r="T4" s="338"/>
      <c r="U4" s="440"/>
    </row>
    <row r="5" spans="1:21" s="119" customFormat="1" ht="58" hidden="1" x14ac:dyDescent="0.3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3.5" hidden="1" x14ac:dyDescent="0.3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3.5" x14ac:dyDescent="0.3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3">
      <c r="A8" s="421" t="s">
        <v>279</v>
      </c>
      <c r="B8" s="417" t="s">
        <v>279</v>
      </c>
      <c r="C8" s="417" t="s">
        <v>819</v>
      </c>
      <c r="D8" s="419">
        <v>0</v>
      </c>
      <c r="E8" s="415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03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3">
      <c r="A9" s="418"/>
      <c r="B9" s="418"/>
      <c r="C9" s="418"/>
      <c r="D9" s="420"/>
      <c r="E9" s="415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05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3">
      <c r="A10" s="406" t="s">
        <v>250</v>
      </c>
      <c r="B10" s="406" t="s">
        <v>250</v>
      </c>
      <c r="C10" s="417" t="s">
        <v>378</v>
      </c>
      <c r="D10" s="419">
        <v>0</v>
      </c>
      <c r="E10" s="409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03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3">
      <c r="A11" s="407"/>
      <c r="B11" s="407"/>
      <c r="C11" s="418"/>
      <c r="D11" s="420"/>
      <c r="E11" s="411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05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3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29" hidden="1" x14ac:dyDescent="0.3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3.5" hidden="1" x14ac:dyDescent="0.3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29" x14ac:dyDescent="0.3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12" t="s">
        <v>942</v>
      </c>
    </row>
    <row r="16" spans="1:21" ht="29" x14ac:dyDescent="0.3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14"/>
    </row>
    <row r="17" spans="1:21" x14ac:dyDescent="0.3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t="29" hidden="1" x14ac:dyDescent="0.3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58" hidden="1" x14ac:dyDescent="0.3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3.5" hidden="1" x14ac:dyDescent="0.3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58" hidden="1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29" x14ac:dyDescent="0.3">
      <c r="A22" s="406" t="s">
        <v>229</v>
      </c>
      <c r="B22" s="406" t="s">
        <v>229</v>
      </c>
      <c r="C22" s="403" t="s">
        <v>858</v>
      </c>
      <c r="D22" s="412">
        <v>0</v>
      </c>
      <c r="E22" s="409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3">
      <c r="A23" s="416"/>
      <c r="B23" s="416"/>
      <c r="C23" s="404"/>
      <c r="D23" s="413"/>
      <c r="E23" s="410"/>
      <c r="F23" s="403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29" x14ac:dyDescent="0.3">
      <c r="A24" s="416"/>
      <c r="B24" s="416"/>
      <c r="C24" s="404"/>
      <c r="D24" s="413"/>
      <c r="E24" s="410"/>
      <c r="F24" s="404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29" x14ac:dyDescent="0.3">
      <c r="A25" s="407"/>
      <c r="B25" s="407"/>
      <c r="C25" s="405"/>
      <c r="D25" s="414"/>
      <c r="E25" s="411"/>
      <c r="F25" s="405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3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3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29" x14ac:dyDescent="0.3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3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35">
      <c r="A30" s="396" t="s">
        <v>279</v>
      </c>
      <c r="B30" s="396" t="s">
        <v>903</v>
      </c>
      <c r="C30" s="396" t="s">
        <v>135</v>
      </c>
      <c r="D30" s="347">
        <v>230</v>
      </c>
      <c r="E30" s="399" t="s">
        <v>411</v>
      </c>
      <c r="F30" s="396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35">
      <c r="A31" s="397"/>
      <c r="B31" s="397"/>
      <c r="C31" s="397"/>
      <c r="D31" s="381"/>
      <c r="E31" s="400"/>
      <c r="F31" s="397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35">
      <c r="A32" s="398"/>
      <c r="B32" s="398"/>
      <c r="C32" s="398"/>
      <c r="D32" s="348"/>
      <c r="E32" s="401"/>
      <c r="F32" s="398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29" x14ac:dyDescent="0.35">
      <c r="A33" s="403" t="s">
        <v>279</v>
      </c>
      <c r="B33" s="403" t="s">
        <v>279</v>
      </c>
      <c r="C33" s="403" t="s">
        <v>819</v>
      </c>
      <c r="D33" s="412">
        <v>0</v>
      </c>
      <c r="E33" s="409" t="s">
        <v>897</v>
      </c>
      <c r="F33" s="403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35">
      <c r="A34" s="404"/>
      <c r="B34" s="404"/>
      <c r="C34" s="404"/>
      <c r="D34" s="413"/>
      <c r="E34" s="410"/>
      <c r="F34" s="404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35">
      <c r="A35" s="404"/>
      <c r="B35" s="404"/>
      <c r="C35" s="404"/>
      <c r="D35" s="413"/>
      <c r="E35" s="410"/>
      <c r="F35" s="404"/>
      <c r="G35" s="425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35">
      <c r="A36" s="405"/>
      <c r="B36" s="405"/>
      <c r="C36" s="405"/>
      <c r="D36" s="414"/>
      <c r="E36" s="411"/>
      <c r="F36" s="405"/>
      <c r="G36" s="426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35">
      <c r="A37" s="406" t="s">
        <v>250</v>
      </c>
      <c r="B37" s="406" t="s">
        <v>250</v>
      </c>
      <c r="C37" s="403" t="s">
        <v>378</v>
      </c>
      <c r="D37" s="412">
        <v>0</v>
      </c>
      <c r="E37" s="415" t="s">
        <v>896</v>
      </c>
      <c r="F37" s="408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29" x14ac:dyDescent="0.35">
      <c r="A38" s="407"/>
      <c r="B38" s="407"/>
      <c r="C38" s="405"/>
      <c r="D38" s="414"/>
      <c r="E38" s="415"/>
      <c r="F38" s="408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58" x14ac:dyDescent="0.3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3.5" x14ac:dyDescent="0.3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3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29" x14ac:dyDescent="0.3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3.5" x14ac:dyDescent="0.3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ht="29" x14ac:dyDescent="0.3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58" x14ac:dyDescent="0.3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3.5" x14ac:dyDescent="0.3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58" x14ac:dyDescent="0.3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29" x14ac:dyDescent="0.3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ht="29" x14ac:dyDescent="0.3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29" x14ac:dyDescent="0.3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3">
      <c r="A51" s="396" t="s">
        <v>279</v>
      </c>
      <c r="B51" s="396" t="s">
        <v>903</v>
      </c>
      <c r="C51" s="396" t="s">
        <v>135</v>
      </c>
      <c r="D51" s="347">
        <v>230</v>
      </c>
      <c r="E51" s="399" t="s">
        <v>411</v>
      </c>
      <c r="F51" s="396" t="s">
        <v>884</v>
      </c>
      <c r="G51" s="341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388">
        <f>(J54-I51)+1</f>
        <v>4</v>
      </c>
      <c r="O51" s="391">
        <v>120</v>
      </c>
      <c r="P51" s="94">
        <v>0</v>
      </c>
      <c r="Q51" s="170">
        <v>0</v>
      </c>
      <c r="R51" s="344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394" t="s">
        <v>891</v>
      </c>
    </row>
    <row r="52" spans="1:21" x14ac:dyDescent="0.3">
      <c r="A52" s="397"/>
      <c r="B52" s="397"/>
      <c r="C52" s="397"/>
      <c r="D52" s="381"/>
      <c r="E52" s="400"/>
      <c r="F52" s="397"/>
      <c r="G52" s="402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389"/>
      <c r="O52" s="392"/>
      <c r="P52" s="94">
        <v>0</v>
      </c>
      <c r="Q52" s="170">
        <v>0</v>
      </c>
      <c r="R52" s="370"/>
      <c r="S52" s="171" t="s">
        <v>74</v>
      </c>
      <c r="T52" s="171" t="s">
        <v>74</v>
      </c>
      <c r="U52" s="395"/>
    </row>
    <row r="53" spans="1:21" x14ac:dyDescent="0.35">
      <c r="A53" s="397"/>
      <c r="B53" s="397"/>
      <c r="C53" s="397"/>
      <c r="D53" s="381"/>
      <c r="E53" s="400"/>
      <c r="F53" s="397"/>
      <c r="G53" s="402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389"/>
      <c r="O53" s="392"/>
      <c r="P53" s="94">
        <v>0</v>
      </c>
      <c r="Q53" s="170">
        <v>0</v>
      </c>
      <c r="R53" s="370"/>
      <c r="S53" s="171" t="s">
        <v>74</v>
      </c>
      <c r="T53" s="171" t="s">
        <v>74</v>
      </c>
      <c r="U53" s="168" t="s">
        <v>938</v>
      </c>
    </row>
    <row r="54" spans="1:21" x14ac:dyDescent="0.35">
      <c r="A54" s="398"/>
      <c r="B54" s="398"/>
      <c r="C54" s="398"/>
      <c r="D54" s="348"/>
      <c r="E54" s="401"/>
      <c r="F54" s="398"/>
      <c r="G54" s="342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390"/>
      <c r="O54" s="393"/>
      <c r="P54" s="94">
        <v>0</v>
      </c>
      <c r="Q54" s="170">
        <v>0</v>
      </c>
      <c r="R54" s="345"/>
      <c r="S54" s="171"/>
      <c r="T54" s="171"/>
      <c r="U54" s="168" t="s">
        <v>939</v>
      </c>
    </row>
  </sheetData>
  <mergeCells count="74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F37:F38"/>
    <mergeCell ref="F33:F36"/>
    <mergeCell ref="E33:E36"/>
    <mergeCell ref="D33:D36"/>
    <mergeCell ref="C33:C36"/>
    <mergeCell ref="D37:D38"/>
    <mergeCell ref="E37:E38"/>
    <mergeCell ref="B33:B36"/>
    <mergeCell ref="A33:A36"/>
    <mergeCell ref="A37:A38"/>
    <mergeCell ref="B37:B38"/>
    <mergeCell ref="C37:C38"/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</mergeCells>
  <phoneticPr fontId="6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3"/>
  <sheetViews>
    <sheetView showGridLines="0" tabSelected="1" zoomScale="90" zoomScaleNormal="90" workbookViewId="0">
      <selection activeCell="P6" sqref="P6:T9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29.75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22" x14ac:dyDescent="0.35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338"/>
      <c r="J2" s="338"/>
      <c r="K2" s="438" t="s">
        <v>7</v>
      </c>
      <c r="L2" s="438"/>
      <c r="M2" s="438"/>
      <c r="N2" s="285" t="s">
        <v>1</v>
      </c>
      <c r="O2" s="285"/>
      <c r="P2" s="285"/>
      <c r="Q2" s="285"/>
      <c r="R2" s="285"/>
      <c r="S2" s="285"/>
      <c r="T2" s="285" t="s">
        <v>8</v>
      </c>
      <c r="U2" s="439" t="s">
        <v>9</v>
      </c>
    </row>
    <row r="3" spans="1:22" s="167" customFormat="1" x14ac:dyDescent="0.3">
      <c r="A3" s="423" t="s">
        <v>10</v>
      </c>
      <c r="B3" s="423" t="s">
        <v>11</v>
      </c>
      <c r="C3" s="441" t="s">
        <v>12</v>
      </c>
      <c r="D3" s="423" t="s">
        <v>13</v>
      </c>
      <c r="E3" s="443" t="s">
        <v>14</v>
      </c>
      <c r="F3" s="441" t="s">
        <v>15</v>
      </c>
      <c r="G3" s="423" t="s">
        <v>16</v>
      </c>
      <c r="H3" s="427" t="s">
        <v>859</v>
      </c>
      <c r="I3" s="430" t="s">
        <v>19</v>
      </c>
      <c r="J3" s="430" t="s">
        <v>20</v>
      </c>
      <c r="K3" s="432" t="s">
        <v>21</v>
      </c>
      <c r="L3" s="434" t="s">
        <v>22</v>
      </c>
      <c r="M3" s="436" t="s">
        <v>23</v>
      </c>
      <c r="N3" s="436" t="s">
        <v>24</v>
      </c>
      <c r="O3" s="436"/>
      <c r="P3" s="422" t="s">
        <v>25</v>
      </c>
      <c r="Q3" s="422"/>
      <c r="R3" s="423" t="s">
        <v>26</v>
      </c>
      <c r="S3" s="422" t="s">
        <v>23</v>
      </c>
      <c r="T3" s="285"/>
      <c r="U3" s="439"/>
    </row>
    <row r="4" spans="1:22" s="167" customFormat="1" x14ac:dyDescent="0.3">
      <c r="A4" s="424"/>
      <c r="B4" s="424"/>
      <c r="C4" s="442"/>
      <c r="D4" s="424"/>
      <c r="E4" s="444"/>
      <c r="F4" s="442"/>
      <c r="G4" s="424"/>
      <c r="H4" s="428"/>
      <c r="I4" s="431"/>
      <c r="J4" s="431"/>
      <c r="K4" s="433"/>
      <c r="L4" s="435"/>
      <c r="M4" s="437"/>
      <c r="N4" s="209" t="s">
        <v>2</v>
      </c>
      <c r="O4" s="210" t="s">
        <v>30</v>
      </c>
      <c r="P4" s="211" t="s">
        <v>2</v>
      </c>
      <c r="Q4" s="212" t="s">
        <v>30</v>
      </c>
      <c r="R4" s="424"/>
      <c r="S4" s="429"/>
      <c r="T4" s="338"/>
      <c r="U4" s="440"/>
    </row>
    <row r="5" spans="1:22" s="119" customFormat="1" ht="29" x14ac:dyDescent="0.3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2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6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9" si="0">N5*O5+P5*Q5</f>
        <v>0</v>
      </c>
      <c r="S5" s="70">
        <f t="shared" ref="S5:S23" si="1">M5+R5</f>
        <v>2229.14</v>
      </c>
      <c r="T5" s="70">
        <f t="shared" ref="T5:T24" si="2">S5</f>
        <v>2229.14</v>
      </c>
      <c r="U5" s="169"/>
      <c r="V5" s="94"/>
    </row>
    <row r="6" spans="1:22" s="119" customFormat="1" ht="29" x14ac:dyDescent="0.3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2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6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3">
      <c r="A7" s="354" t="s">
        <v>229</v>
      </c>
      <c r="B7" s="354" t="s">
        <v>229</v>
      </c>
      <c r="C7" s="451" t="s">
        <v>858</v>
      </c>
      <c r="D7" s="453">
        <v>0</v>
      </c>
      <c r="E7" s="399" t="s">
        <v>90</v>
      </c>
      <c r="F7" s="457" t="s">
        <v>911</v>
      </c>
      <c r="G7" s="445" t="s">
        <v>764</v>
      </c>
      <c r="H7" s="194" t="s">
        <v>962</v>
      </c>
      <c r="I7" s="264">
        <v>45536</v>
      </c>
      <c r="J7" s="264">
        <v>45543</v>
      </c>
      <c r="K7" s="265">
        <f>M7/2</f>
        <v>4538.2</v>
      </c>
      <c r="L7" s="265">
        <f>M7/2</f>
        <v>4538.2</v>
      </c>
      <c r="M7" s="265">
        <v>9076.4</v>
      </c>
      <c r="N7" s="169">
        <v>0</v>
      </c>
      <c r="O7" s="197">
        <v>200</v>
      </c>
      <c r="P7" s="94">
        <v>0</v>
      </c>
      <c r="Q7" s="130">
        <v>0</v>
      </c>
      <c r="R7" s="70">
        <f t="shared" ref="R7:R9" si="3">N7*O7+P7*Q7</f>
        <v>0</v>
      </c>
      <c r="S7" s="70">
        <f t="shared" ref="S7:S9" si="4">M7+R7</f>
        <v>9076.4</v>
      </c>
      <c r="T7" s="70">
        <f t="shared" ref="T7:T9" si="5">S7</f>
        <v>9076.4</v>
      </c>
      <c r="U7" s="169"/>
      <c r="V7" s="94"/>
    </row>
    <row r="8" spans="1:22" s="119" customFormat="1" x14ac:dyDescent="0.3">
      <c r="A8" s="371"/>
      <c r="B8" s="371"/>
      <c r="C8" s="455"/>
      <c r="D8" s="456"/>
      <c r="E8" s="400"/>
      <c r="F8" s="458"/>
      <c r="G8" s="446"/>
      <c r="H8" s="194" t="s">
        <v>913</v>
      </c>
      <c r="I8" s="264">
        <v>45539</v>
      </c>
      <c r="J8" s="264"/>
      <c r="K8" s="265">
        <f>1638.6+719.41</f>
        <v>2358.0099999999998</v>
      </c>
      <c r="L8" s="265" t="s">
        <v>74</v>
      </c>
      <c r="M8" s="265">
        <f>K8</f>
        <v>2358.0099999999998</v>
      </c>
      <c r="N8" s="169">
        <v>0</v>
      </c>
      <c r="O8" s="197">
        <v>200</v>
      </c>
      <c r="P8" s="94">
        <v>0</v>
      </c>
      <c r="Q8" s="130">
        <v>0</v>
      </c>
      <c r="R8" s="70">
        <f t="shared" si="3"/>
        <v>0</v>
      </c>
      <c r="S8" s="70">
        <f t="shared" si="4"/>
        <v>2358.0099999999998</v>
      </c>
      <c r="T8" s="70">
        <f t="shared" si="5"/>
        <v>2358.0099999999998</v>
      </c>
      <c r="U8" s="169"/>
      <c r="V8" s="94"/>
    </row>
    <row r="9" spans="1:22" s="119" customFormat="1" x14ac:dyDescent="0.3">
      <c r="A9" s="371"/>
      <c r="B9" s="371"/>
      <c r="C9" s="455"/>
      <c r="D9" s="456"/>
      <c r="E9" s="400"/>
      <c r="F9" s="458"/>
      <c r="G9" s="446"/>
      <c r="H9" s="194" t="s">
        <v>912</v>
      </c>
      <c r="I9" s="264">
        <v>45542</v>
      </c>
      <c r="J9" s="264"/>
      <c r="K9" s="265">
        <v>1397.63</v>
      </c>
      <c r="L9" s="265" t="s">
        <v>74</v>
      </c>
      <c r="M9" s="265">
        <f>K9</f>
        <v>1397.63</v>
      </c>
      <c r="N9" s="169">
        <v>0</v>
      </c>
      <c r="O9" s="197">
        <v>200</v>
      </c>
      <c r="P9" s="94">
        <v>0</v>
      </c>
      <c r="Q9" s="130">
        <v>0</v>
      </c>
      <c r="R9" s="70">
        <f t="shared" si="3"/>
        <v>0</v>
      </c>
      <c r="S9" s="70">
        <f t="shared" si="4"/>
        <v>1397.63</v>
      </c>
      <c r="T9" s="70">
        <f t="shared" si="5"/>
        <v>1397.63</v>
      </c>
      <c r="U9" s="169"/>
      <c r="V9" s="94"/>
    </row>
    <row r="10" spans="1:22" s="119" customFormat="1" x14ac:dyDescent="0.3">
      <c r="A10" s="355"/>
      <c r="B10" s="355"/>
      <c r="C10" s="452"/>
      <c r="D10" s="454"/>
      <c r="E10" s="401"/>
      <c r="F10" s="459"/>
      <c r="G10" s="342"/>
      <c r="H10" s="194" t="s">
        <v>960</v>
      </c>
      <c r="I10" s="264"/>
      <c r="J10" s="264">
        <v>45546</v>
      </c>
      <c r="K10" s="265">
        <v>604.52</v>
      </c>
      <c r="L10" s="265" t="s">
        <v>74</v>
      </c>
      <c r="M10" s="265">
        <f>K10</f>
        <v>604.52</v>
      </c>
      <c r="N10" s="169">
        <v>0</v>
      </c>
      <c r="O10" s="197">
        <v>200</v>
      </c>
      <c r="P10" s="94">
        <v>0</v>
      </c>
      <c r="Q10" s="266">
        <v>0</v>
      </c>
      <c r="R10" s="188">
        <f t="shared" si="0"/>
        <v>0</v>
      </c>
      <c r="S10" s="188">
        <f t="shared" si="1"/>
        <v>604.52</v>
      </c>
      <c r="T10" s="188">
        <f t="shared" si="2"/>
        <v>604.52</v>
      </c>
      <c r="U10" s="169" t="s">
        <v>961</v>
      </c>
      <c r="V10" s="94"/>
    </row>
    <row r="11" spans="1:22" s="119" customFormat="1" x14ac:dyDescent="0.3">
      <c r="A11" s="354" t="s">
        <v>229</v>
      </c>
      <c r="B11" s="354" t="s">
        <v>229</v>
      </c>
      <c r="C11" s="451" t="s">
        <v>858</v>
      </c>
      <c r="D11" s="453">
        <v>0</v>
      </c>
      <c r="E11" s="399" t="s">
        <v>90</v>
      </c>
      <c r="F11" s="447" t="s">
        <v>916</v>
      </c>
      <c r="G11" s="76" t="s">
        <v>31</v>
      </c>
      <c r="H11" s="194" t="s">
        <v>914</v>
      </c>
      <c r="I11" s="264">
        <v>45551</v>
      </c>
      <c r="J11" s="194"/>
      <c r="K11" s="449">
        <f t="shared" ref="K11:K23" si="6">M11/2</f>
        <v>1559</v>
      </c>
      <c r="L11" s="449">
        <f t="shared" ref="L11:L23" si="7">M11/2</f>
        <v>1559</v>
      </c>
      <c r="M11" s="449">
        <v>3118</v>
      </c>
      <c r="N11" s="396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3118</v>
      </c>
      <c r="T11" s="232">
        <f t="shared" si="2"/>
        <v>3118</v>
      </c>
      <c r="U11" s="396"/>
      <c r="V11" s="94"/>
    </row>
    <row r="12" spans="1:22" s="119" customFormat="1" x14ac:dyDescent="0.3">
      <c r="A12" s="355"/>
      <c r="B12" s="355"/>
      <c r="C12" s="452"/>
      <c r="D12" s="454"/>
      <c r="E12" s="401"/>
      <c r="F12" s="448"/>
      <c r="G12" s="76" t="s">
        <v>31</v>
      </c>
      <c r="H12" s="194" t="s">
        <v>915</v>
      </c>
      <c r="I12" s="264"/>
      <c r="J12" s="264">
        <v>45553</v>
      </c>
      <c r="K12" s="450"/>
      <c r="L12" s="450"/>
      <c r="M12" s="450"/>
      <c r="N12" s="398"/>
      <c r="O12" s="197">
        <v>200</v>
      </c>
      <c r="P12" s="94">
        <v>0</v>
      </c>
      <c r="Q12" s="236">
        <v>0</v>
      </c>
      <c r="R12" s="232">
        <f t="shared" si="0"/>
        <v>0</v>
      </c>
      <c r="S12" s="232">
        <f t="shared" si="1"/>
        <v>0</v>
      </c>
      <c r="T12" s="232">
        <f t="shared" si="2"/>
        <v>0</v>
      </c>
      <c r="U12" s="398"/>
      <c r="V12" s="94"/>
    </row>
    <row r="13" spans="1:22" ht="29" x14ac:dyDescent="0.3">
      <c r="A13" s="262" t="s">
        <v>229</v>
      </c>
      <c r="B13" s="262" t="s">
        <v>229</v>
      </c>
      <c r="C13" s="164" t="s">
        <v>858</v>
      </c>
      <c r="D13" s="247">
        <v>0</v>
      </c>
      <c r="E13" s="175" t="s">
        <v>90</v>
      </c>
      <c r="F13" s="194" t="s">
        <v>917</v>
      </c>
      <c r="G13" s="76" t="s">
        <v>31</v>
      </c>
      <c r="H13" s="169" t="s">
        <v>865</v>
      </c>
      <c r="I13" s="195">
        <v>45557</v>
      </c>
      <c r="J13" s="195">
        <v>45561</v>
      </c>
      <c r="K13" s="205">
        <f>M13/2</f>
        <v>433.05999999999995</v>
      </c>
      <c r="L13" s="205">
        <f>M13/2</f>
        <v>433.05999999999995</v>
      </c>
      <c r="M13" s="265">
        <f>777.8+88.32</f>
        <v>866.11999999999989</v>
      </c>
      <c r="N13" s="169">
        <v>0</v>
      </c>
      <c r="O13" s="197">
        <v>200</v>
      </c>
      <c r="P13" s="94">
        <v>0</v>
      </c>
      <c r="Q13" s="236">
        <v>0</v>
      </c>
      <c r="R13" s="232">
        <f t="shared" si="0"/>
        <v>0</v>
      </c>
      <c r="S13" s="232">
        <f t="shared" si="1"/>
        <v>866.11999999999989</v>
      </c>
      <c r="T13" s="232">
        <f t="shared" si="2"/>
        <v>866.11999999999989</v>
      </c>
      <c r="U13" s="169"/>
      <c r="V13" s="94"/>
    </row>
    <row r="14" spans="1:22" ht="29" x14ac:dyDescent="0.3">
      <c r="A14" s="126" t="s">
        <v>250</v>
      </c>
      <c r="B14" s="215" t="s">
        <v>902</v>
      </c>
      <c r="C14" s="274" t="s">
        <v>918</v>
      </c>
      <c r="D14" s="267">
        <v>386</v>
      </c>
      <c r="E14" s="268" t="s">
        <v>948</v>
      </c>
      <c r="F14" s="169" t="s">
        <v>917</v>
      </c>
      <c r="G14" s="215" t="s">
        <v>31</v>
      </c>
      <c r="H14" s="169" t="s">
        <v>865</v>
      </c>
      <c r="I14" s="195">
        <v>45557</v>
      </c>
      <c r="J14" s="195">
        <v>45561</v>
      </c>
      <c r="K14" s="205">
        <f t="shared" si="6"/>
        <v>628</v>
      </c>
      <c r="L14" s="205">
        <f t="shared" si="7"/>
        <v>628</v>
      </c>
      <c r="M14" s="277">
        <v>1256</v>
      </c>
      <c r="N14" s="174">
        <f>(J14-I14)+1</f>
        <v>5</v>
      </c>
      <c r="O14" s="235">
        <v>200</v>
      </c>
      <c r="P14" s="94">
        <v>0</v>
      </c>
      <c r="Q14" s="236">
        <v>0</v>
      </c>
      <c r="R14" s="232">
        <f>N14*O14</f>
        <v>1000</v>
      </c>
      <c r="S14" s="233">
        <f>M14+R14</f>
        <v>2256</v>
      </c>
      <c r="T14" s="232">
        <f t="shared" si="2"/>
        <v>2256</v>
      </c>
      <c r="U14" s="169" t="s">
        <v>947</v>
      </c>
      <c r="V14" s="94"/>
    </row>
    <row r="15" spans="1:22" x14ac:dyDescent="0.3">
      <c r="A15" s="126" t="s">
        <v>229</v>
      </c>
      <c r="B15" s="126" t="s">
        <v>229</v>
      </c>
      <c r="C15" s="194" t="s">
        <v>757</v>
      </c>
      <c r="D15" s="234">
        <v>392</v>
      </c>
      <c r="E15" s="175" t="s">
        <v>798</v>
      </c>
      <c r="F15" s="169" t="s">
        <v>917</v>
      </c>
      <c r="G15" s="215" t="s">
        <v>31</v>
      </c>
      <c r="H15" s="169" t="s">
        <v>865</v>
      </c>
      <c r="I15" s="195">
        <v>45557</v>
      </c>
      <c r="J15" s="195">
        <v>45561</v>
      </c>
      <c r="K15" s="205">
        <f t="shared" ref="K15" si="8">M15/2</f>
        <v>628.1</v>
      </c>
      <c r="L15" s="205">
        <f t="shared" ref="L15" si="9">M15/2</f>
        <v>628.1</v>
      </c>
      <c r="M15" s="277">
        <v>1256.2</v>
      </c>
      <c r="N15" s="174">
        <f>(J15-I15)+1</f>
        <v>5</v>
      </c>
      <c r="O15" s="235">
        <v>200</v>
      </c>
      <c r="P15" s="94">
        <v>0</v>
      </c>
      <c r="Q15" s="236">
        <v>0</v>
      </c>
      <c r="R15" s="232">
        <f t="shared" si="0"/>
        <v>1000</v>
      </c>
      <c r="S15" s="232">
        <f t="shared" si="1"/>
        <v>2256.1999999999998</v>
      </c>
      <c r="T15" s="232">
        <f t="shared" si="2"/>
        <v>2256.1999999999998</v>
      </c>
      <c r="U15" s="169"/>
      <c r="V15" s="94"/>
    </row>
    <row r="16" spans="1:22" ht="58" x14ac:dyDescent="0.3">
      <c r="A16" s="262" t="s">
        <v>229</v>
      </c>
      <c r="B16" s="262" t="s">
        <v>229</v>
      </c>
      <c r="C16" s="164" t="s">
        <v>858</v>
      </c>
      <c r="D16" s="247">
        <v>0</v>
      </c>
      <c r="E16" s="175" t="s">
        <v>90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205">
        <f>1891.02+56.22</f>
        <v>1947.24</v>
      </c>
      <c r="L16" s="205">
        <f>1921.95+30.95</f>
        <v>1952.9</v>
      </c>
      <c r="M16" s="277">
        <f>K16+L16</f>
        <v>3900.1400000000003</v>
      </c>
      <c r="N16" s="169">
        <v>0</v>
      </c>
      <c r="O16" s="235">
        <v>200</v>
      </c>
      <c r="P16" s="94">
        <v>0</v>
      </c>
      <c r="Q16" s="236">
        <v>0</v>
      </c>
      <c r="R16" s="232">
        <f t="shared" si="0"/>
        <v>0</v>
      </c>
      <c r="S16" s="232">
        <f t="shared" si="1"/>
        <v>3900.1400000000003</v>
      </c>
      <c r="T16" s="232">
        <f t="shared" si="2"/>
        <v>3900.1400000000003</v>
      </c>
      <c r="U16" s="169"/>
      <c r="V16" s="94"/>
    </row>
    <row r="17" spans="1:22" ht="58" x14ac:dyDescent="0.3">
      <c r="A17" s="126" t="s">
        <v>229</v>
      </c>
      <c r="B17" s="271" t="s">
        <v>952</v>
      </c>
      <c r="C17" s="169" t="s">
        <v>921</v>
      </c>
      <c r="D17" s="94">
        <v>383</v>
      </c>
      <c r="E17" s="175" t="s">
        <v>945</v>
      </c>
      <c r="F17" s="175" t="s">
        <v>919</v>
      </c>
      <c r="G17" s="76" t="s">
        <v>31</v>
      </c>
      <c r="H17" s="169" t="s">
        <v>920</v>
      </c>
      <c r="I17" s="195">
        <v>45545</v>
      </c>
      <c r="J17" s="195">
        <v>45546</v>
      </c>
      <c r="K17" s="196">
        <f>1489.9+56.22</f>
        <v>1546.1200000000001</v>
      </c>
      <c r="L17" s="196">
        <f>1570.48+30.95</f>
        <v>1601.43</v>
      </c>
      <c r="M17" s="277">
        <f>K17+L17</f>
        <v>3147.55</v>
      </c>
      <c r="N17" s="169">
        <f t="shared" ref="N17:N23" si="10">(J17-I17)+1</f>
        <v>2</v>
      </c>
      <c r="O17" s="200">
        <v>200</v>
      </c>
      <c r="P17" s="94">
        <v>0</v>
      </c>
      <c r="Q17" s="170">
        <v>0</v>
      </c>
      <c r="R17" s="171">
        <f t="shared" si="0"/>
        <v>400</v>
      </c>
      <c r="S17" s="171">
        <f t="shared" si="1"/>
        <v>3547.55</v>
      </c>
      <c r="T17" s="171">
        <f t="shared" si="2"/>
        <v>3547.55</v>
      </c>
      <c r="U17" s="169"/>
      <c r="V17" s="94"/>
    </row>
    <row r="18" spans="1:22" ht="58" x14ac:dyDescent="0.3">
      <c r="A18" s="126" t="s">
        <v>229</v>
      </c>
      <c r="B18" s="126" t="s">
        <v>229</v>
      </c>
      <c r="C18" s="194" t="s">
        <v>757</v>
      </c>
      <c r="D18" s="234">
        <v>392</v>
      </c>
      <c r="E18" s="175" t="s">
        <v>798</v>
      </c>
      <c r="F18" s="175" t="s">
        <v>919</v>
      </c>
      <c r="G18" s="76" t="s">
        <v>31</v>
      </c>
      <c r="H18" s="169" t="s">
        <v>920</v>
      </c>
      <c r="I18" s="195">
        <v>45545</v>
      </c>
      <c r="J18" s="195">
        <v>45546</v>
      </c>
      <c r="K18" s="196">
        <f>1891.02+56.22</f>
        <v>1947.24</v>
      </c>
      <c r="L18" s="196">
        <f>1921.95+30.95</f>
        <v>1952.9</v>
      </c>
      <c r="M18" s="277">
        <f>+K18+L18</f>
        <v>3900.1400000000003</v>
      </c>
      <c r="N18" s="169">
        <f t="shared" si="10"/>
        <v>2</v>
      </c>
      <c r="O18" s="202">
        <v>200</v>
      </c>
      <c r="P18" s="94">
        <v>0</v>
      </c>
      <c r="Q18" s="170">
        <v>0</v>
      </c>
      <c r="R18" s="159">
        <f t="shared" si="0"/>
        <v>400</v>
      </c>
      <c r="S18" s="171">
        <f t="shared" si="1"/>
        <v>4300.1400000000003</v>
      </c>
      <c r="T18" s="171">
        <f t="shared" si="2"/>
        <v>4300.1400000000003</v>
      </c>
      <c r="U18" s="169"/>
      <c r="V18" s="94"/>
    </row>
    <row r="19" spans="1:22" ht="58" x14ac:dyDescent="0.3">
      <c r="A19" s="154" t="s">
        <v>250</v>
      </c>
      <c r="B19" s="215" t="s">
        <v>901</v>
      </c>
      <c r="C19" s="164" t="s">
        <v>802</v>
      </c>
      <c r="D19" s="217">
        <v>404</v>
      </c>
      <c r="E19" s="175" t="s">
        <v>898</v>
      </c>
      <c r="F19" s="194" t="s">
        <v>917</v>
      </c>
      <c r="G19" s="76" t="s">
        <v>31</v>
      </c>
      <c r="H19" s="169" t="s">
        <v>865</v>
      </c>
      <c r="I19" s="195">
        <v>45559</v>
      </c>
      <c r="J19" s="195">
        <v>45561</v>
      </c>
      <c r="K19" s="196">
        <f>M19/2</f>
        <v>926.99</v>
      </c>
      <c r="L19" s="196">
        <f t="shared" si="7"/>
        <v>926.99</v>
      </c>
      <c r="M19" s="277">
        <v>1853.98</v>
      </c>
      <c r="N19" s="169">
        <f>(J19-I19)+1</f>
        <v>3</v>
      </c>
      <c r="O19" s="200">
        <v>200</v>
      </c>
      <c r="P19" s="94">
        <v>0</v>
      </c>
      <c r="Q19" s="170">
        <v>0</v>
      </c>
      <c r="R19" s="171">
        <f t="shared" si="0"/>
        <v>600</v>
      </c>
      <c r="S19" s="171">
        <f t="shared" si="1"/>
        <v>2453.98</v>
      </c>
      <c r="T19" s="171">
        <f t="shared" si="2"/>
        <v>2453.98</v>
      </c>
      <c r="U19" s="169"/>
      <c r="V19" s="94"/>
    </row>
    <row r="20" spans="1:22" x14ac:dyDescent="0.3">
      <c r="A20" s="385" t="s">
        <v>250</v>
      </c>
      <c r="B20" s="385" t="s">
        <v>250</v>
      </c>
      <c r="C20" s="460" t="s">
        <v>378</v>
      </c>
      <c r="D20" s="462">
        <v>0</v>
      </c>
      <c r="E20" s="399" t="s">
        <v>896</v>
      </c>
      <c r="F20" s="399" t="s">
        <v>917</v>
      </c>
      <c r="G20" s="341" t="s">
        <v>31</v>
      </c>
      <c r="H20" s="169" t="s">
        <v>943</v>
      </c>
      <c r="I20" s="195">
        <v>45557</v>
      </c>
      <c r="J20" s="195"/>
      <c r="K20" s="196">
        <v>463.28</v>
      </c>
      <c r="L20" s="196"/>
      <c r="M20" s="277">
        <f>K20</f>
        <v>463.28</v>
      </c>
      <c r="N20" s="396">
        <v>0</v>
      </c>
      <c r="O20" s="200">
        <v>200</v>
      </c>
      <c r="P20" s="94">
        <v>0</v>
      </c>
      <c r="Q20" s="170">
        <v>0</v>
      </c>
      <c r="R20" s="171">
        <f t="shared" ref="R20:R21" si="11">N20*O20+P20*Q20</f>
        <v>0</v>
      </c>
      <c r="S20" s="171">
        <f t="shared" ref="S20:S21" si="12">M20+R20</f>
        <v>463.28</v>
      </c>
      <c r="T20" s="171">
        <f t="shared" ref="T20:T21" si="13">S20</f>
        <v>463.28</v>
      </c>
      <c r="U20" s="169"/>
      <c r="V20" s="94"/>
    </row>
    <row r="21" spans="1:22" x14ac:dyDescent="0.3">
      <c r="A21" s="387"/>
      <c r="B21" s="387"/>
      <c r="C21" s="461"/>
      <c r="D21" s="463"/>
      <c r="E21" s="401"/>
      <c r="F21" s="401"/>
      <c r="G21" s="342"/>
      <c r="H21" s="169" t="s">
        <v>864</v>
      </c>
      <c r="I21" s="195"/>
      <c r="J21" s="195">
        <v>45559</v>
      </c>
      <c r="K21" s="196"/>
      <c r="L21" s="196">
        <v>1113.99</v>
      </c>
      <c r="M21" s="277">
        <f>L21</f>
        <v>1113.99</v>
      </c>
      <c r="N21" s="398"/>
      <c r="O21" s="200">
        <v>200</v>
      </c>
      <c r="P21" s="94">
        <v>0</v>
      </c>
      <c r="Q21" s="170">
        <v>0</v>
      </c>
      <c r="R21" s="171">
        <f t="shared" si="11"/>
        <v>0</v>
      </c>
      <c r="S21" s="171">
        <f t="shared" si="12"/>
        <v>1113.99</v>
      </c>
      <c r="T21" s="171">
        <f t="shared" si="13"/>
        <v>1113.99</v>
      </c>
      <c r="U21" s="169"/>
      <c r="V21" s="94"/>
    </row>
    <row r="22" spans="1:22" ht="29" x14ac:dyDescent="0.3">
      <c r="A22" s="154" t="s">
        <v>250</v>
      </c>
      <c r="B22" s="215" t="s">
        <v>212</v>
      </c>
      <c r="C22" s="164" t="s">
        <v>612</v>
      </c>
      <c r="D22" s="217">
        <v>365</v>
      </c>
      <c r="E22" s="175" t="s">
        <v>52</v>
      </c>
      <c r="F22" s="194" t="s">
        <v>917</v>
      </c>
      <c r="G22" s="76" t="s">
        <v>31</v>
      </c>
      <c r="H22" s="169" t="s">
        <v>865</v>
      </c>
      <c r="I22" s="195">
        <v>45559</v>
      </c>
      <c r="J22" s="195">
        <v>45561</v>
      </c>
      <c r="K22" s="196">
        <f>M22/2</f>
        <v>692.01499999999999</v>
      </c>
      <c r="L22" s="196">
        <f t="shared" si="7"/>
        <v>692.01499999999999</v>
      </c>
      <c r="M22" s="277">
        <v>1384.03</v>
      </c>
      <c r="N22" s="169">
        <f t="shared" ref="N22" si="14">(J22-I22)+1</f>
        <v>3</v>
      </c>
      <c r="O22" s="200">
        <v>200</v>
      </c>
      <c r="P22" s="94">
        <v>0</v>
      </c>
      <c r="Q22" s="170">
        <v>0</v>
      </c>
      <c r="R22" s="171">
        <f t="shared" ref="R22" si="15">N22*O22+P22*Q22</f>
        <v>600</v>
      </c>
      <c r="S22" s="171">
        <f t="shared" ref="S22" si="16">M22+R22</f>
        <v>1984.03</v>
      </c>
      <c r="T22" s="171">
        <f t="shared" ref="T22" si="17">S22</f>
        <v>1984.03</v>
      </c>
      <c r="U22" s="169"/>
      <c r="V22" s="94"/>
    </row>
    <row r="23" spans="1:22" ht="43.5" x14ac:dyDescent="0.3">
      <c r="A23" s="126" t="s">
        <v>250</v>
      </c>
      <c r="B23" s="215" t="s">
        <v>922</v>
      </c>
      <c r="C23" s="169" t="s">
        <v>323</v>
      </c>
      <c r="D23" s="94">
        <v>87</v>
      </c>
      <c r="E23" s="175" t="s">
        <v>906</v>
      </c>
      <c r="F23" s="194" t="s">
        <v>917</v>
      </c>
      <c r="G23" s="76" t="s">
        <v>31</v>
      </c>
      <c r="H23" s="169" t="s">
        <v>865</v>
      </c>
      <c r="I23" s="195">
        <v>45559</v>
      </c>
      <c r="J23" s="195">
        <v>45561</v>
      </c>
      <c r="K23" s="196">
        <f t="shared" si="6"/>
        <v>692.01499999999999</v>
      </c>
      <c r="L23" s="196">
        <f t="shared" si="7"/>
        <v>692.01499999999999</v>
      </c>
      <c r="M23" s="277">
        <v>1384.03</v>
      </c>
      <c r="N23" s="169">
        <f t="shared" si="10"/>
        <v>3</v>
      </c>
      <c r="O23" s="200">
        <v>200</v>
      </c>
      <c r="P23" s="94">
        <v>0</v>
      </c>
      <c r="Q23" s="170">
        <v>0</v>
      </c>
      <c r="R23" s="171">
        <f>N23*O23+P23*Q23</f>
        <v>600</v>
      </c>
      <c r="S23" s="171">
        <f t="shared" si="1"/>
        <v>1984.03</v>
      </c>
      <c r="T23" s="171">
        <f t="shared" si="2"/>
        <v>1984.03</v>
      </c>
      <c r="U23" s="169"/>
      <c r="V23" s="94"/>
    </row>
    <row r="24" spans="1:22" s="167" customFormat="1" ht="29" x14ac:dyDescent="0.3">
      <c r="A24" s="126" t="s">
        <v>250</v>
      </c>
      <c r="B24" s="215" t="s">
        <v>925</v>
      </c>
      <c r="C24" s="169" t="s">
        <v>923</v>
      </c>
      <c r="D24" s="94">
        <v>314</v>
      </c>
      <c r="E24" s="216" t="s">
        <v>926</v>
      </c>
      <c r="F24" s="175" t="s">
        <v>951</v>
      </c>
      <c r="G24" s="76" t="s">
        <v>31</v>
      </c>
      <c r="H24" s="169" t="s">
        <v>860</v>
      </c>
      <c r="I24" s="195">
        <v>45565</v>
      </c>
      <c r="J24" s="195">
        <v>45567</v>
      </c>
      <c r="K24" s="205">
        <f>M24/2</f>
        <v>584.88499999999999</v>
      </c>
      <c r="L24" s="205">
        <f>M25/2</f>
        <v>584.88499999999999</v>
      </c>
      <c r="M24" s="265">
        <v>1169.77</v>
      </c>
      <c r="N24" s="194">
        <f>(J24-I24)+1</f>
        <v>3</v>
      </c>
      <c r="O24" s="280">
        <v>120</v>
      </c>
      <c r="P24" s="94">
        <v>0</v>
      </c>
      <c r="Q24" s="170">
        <v>0</v>
      </c>
      <c r="R24" s="193">
        <f>N24*O24</f>
        <v>360</v>
      </c>
      <c r="S24" s="187">
        <f>M24+R24</f>
        <v>1529.77</v>
      </c>
      <c r="T24" s="188">
        <f t="shared" si="2"/>
        <v>1529.77</v>
      </c>
      <c r="U24" s="169"/>
      <c r="V24" s="94"/>
    </row>
    <row r="25" spans="1:22" ht="29" x14ac:dyDescent="0.3">
      <c r="A25" s="126" t="s">
        <v>250</v>
      </c>
      <c r="B25" s="215" t="s">
        <v>925</v>
      </c>
      <c r="C25" s="169" t="s">
        <v>924</v>
      </c>
      <c r="D25" s="94">
        <v>119</v>
      </c>
      <c r="E25" s="216" t="s">
        <v>927</v>
      </c>
      <c r="F25" s="175" t="s">
        <v>951</v>
      </c>
      <c r="G25" s="76" t="s">
        <v>31</v>
      </c>
      <c r="H25" s="169" t="s">
        <v>860</v>
      </c>
      <c r="I25" s="195">
        <v>45565</v>
      </c>
      <c r="J25" s="195">
        <v>45567</v>
      </c>
      <c r="K25" s="205">
        <f t="shared" ref="K25" si="18">M25/2</f>
        <v>584.88499999999999</v>
      </c>
      <c r="L25" s="205">
        <f>M25/2</f>
        <v>584.88499999999999</v>
      </c>
      <c r="M25" s="277">
        <v>1169.77</v>
      </c>
      <c r="N25" s="194">
        <f t="shared" ref="N25" si="19">(J25-I25)+1</f>
        <v>3</v>
      </c>
      <c r="O25" s="281">
        <v>120</v>
      </c>
      <c r="P25" s="94">
        <v>0</v>
      </c>
      <c r="Q25" s="236">
        <v>0</v>
      </c>
      <c r="R25" s="232">
        <f>N25*O25+P25*Q25</f>
        <v>360</v>
      </c>
      <c r="S25" s="232">
        <f>M25+R25</f>
        <v>1529.77</v>
      </c>
      <c r="T25" s="232">
        <f>S25</f>
        <v>1529.77</v>
      </c>
      <c r="U25" s="169"/>
      <c r="V25" s="94"/>
    </row>
    <row r="26" spans="1:22" ht="29" x14ac:dyDescent="0.35">
      <c r="A26" s="169" t="s">
        <v>279</v>
      </c>
      <c r="B26" s="169" t="s">
        <v>944</v>
      </c>
      <c r="C26" s="169" t="s">
        <v>42</v>
      </c>
      <c r="D26" s="94">
        <v>232</v>
      </c>
      <c r="E26" s="175" t="s">
        <v>946</v>
      </c>
      <c r="F26" s="175" t="s">
        <v>958</v>
      </c>
      <c r="G26" s="76" t="s">
        <v>31</v>
      </c>
      <c r="H26" s="169" t="s">
        <v>865</v>
      </c>
      <c r="I26" s="195">
        <v>45552</v>
      </c>
      <c r="J26" s="195">
        <v>45554</v>
      </c>
      <c r="K26" s="201">
        <f>M26/2</f>
        <v>507.66499999999996</v>
      </c>
      <c r="L26" s="201">
        <f>M26/2</f>
        <v>507.66499999999996</v>
      </c>
      <c r="M26" s="277">
        <f>927.01+88.32</f>
        <v>1015.3299999999999</v>
      </c>
      <c r="N26" s="194">
        <f>(J26-I26)+1</f>
        <v>3</v>
      </c>
      <c r="O26" s="278">
        <v>200</v>
      </c>
      <c r="P26" s="94">
        <v>0</v>
      </c>
      <c r="Q26" s="130">
        <v>0</v>
      </c>
      <c r="R26" s="70">
        <f t="shared" ref="R26:R28" si="20">N26*O26+P26*Q26</f>
        <v>600</v>
      </c>
      <c r="S26" s="70">
        <f t="shared" ref="S26" si="21">M26+R26</f>
        <v>1615.33</v>
      </c>
      <c r="T26" s="70">
        <f t="shared" ref="T26" si="22">S26</f>
        <v>1615.33</v>
      </c>
      <c r="U26" s="168"/>
      <c r="V26" s="44"/>
    </row>
    <row r="27" spans="1:22" ht="29" x14ac:dyDescent="0.35">
      <c r="A27" s="169" t="s">
        <v>279</v>
      </c>
      <c r="B27" s="169" t="s">
        <v>944</v>
      </c>
      <c r="C27" s="169" t="s">
        <v>953</v>
      </c>
      <c r="D27" s="94">
        <v>416</v>
      </c>
      <c r="E27" s="175" t="s">
        <v>954</v>
      </c>
      <c r="F27" s="221" t="s">
        <v>958</v>
      </c>
      <c r="G27" s="76" t="s">
        <v>31</v>
      </c>
      <c r="H27" s="169" t="s">
        <v>865</v>
      </c>
      <c r="I27" s="195">
        <v>45552</v>
      </c>
      <c r="J27" s="195">
        <v>45554</v>
      </c>
      <c r="K27" s="201">
        <f>M27/2</f>
        <v>1139.5250000000001</v>
      </c>
      <c r="L27" s="201">
        <f>M27/2</f>
        <v>1139.5250000000001</v>
      </c>
      <c r="M27" s="277">
        <f>2190.73+88.32</f>
        <v>2279.0500000000002</v>
      </c>
      <c r="N27" s="194">
        <f t="shared" ref="N27:N28" si="23">(J27-I27)+1</f>
        <v>3</v>
      </c>
      <c r="O27" s="278">
        <v>200</v>
      </c>
      <c r="P27" s="94">
        <v>0</v>
      </c>
      <c r="Q27" s="130">
        <v>0</v>
      </c>
      <c r="R27" s="70">
        <f t="shared" si="20"/>
        <v>600</v>
      </c>
      <c r="S27" s="70">
        <f t="shared" ref="S27:S28" si="24">M27+R27</f>
        <v>2879.05</v>
      </c>
      <c r="T27" s="70">
        <f t="shared" ref="T27:T28" si="25">S27</f>
        <v>2879.05</v>
      </c>
      <c r="U27" s="168"/>
      <c r="V27" s="44"/>
    </row>
    <row r="28" spans="1:22" x14ac:dyDescent="0.35">
      <c r="A28" s="169" t="s">
        <v>279</v>
      </c>
      <c r="B28" s="273" t="s">
        <v>957</v>
      </c>
      <c r="C28" s="169" t="s">
        <v>956</v>
      </c>
      <c r="D28" s="94">
        <v>384</v>
      </c>
      <c r="E28" s="175" t="s">
        <v>778</v>
      </c>
      <c r="F28" s="169" t="s">
        <v>959</v>
      </c>
      <c r="G28" s="76" t="s">
        <v>31</v>
      </c>
      <c r="H28" s="169" t="s">
        <v>860</v>
      </c>
      <c r="I28" s="195">
        <v>45557</v>
      </c>
      <c r="J28" s="195">
        <v>45560</v>
      </c>
      <c r="K28" s="201">
        <f>1638.21+56.22</f>
        <v>1694.43</v>
      </c>
      <c r="L28" s="201">
        <f>1076.54+57.87</f>
        <v>1134.4099999999999</v>
      </c>
      <c r="M28" s="277">
        <f>K28+L28</f>
        <v>2828.84</v>
      </c>
      <c r="N28" s="194">
        <f t="shared" si="23"/>
        <v>4</v>
      </c>
      <c r="O28" s="278">
        <v>200</v>
      </c>
      <c r="P28" s="94">
        <v>0</v>
      </c>
      <c r="Q28" s="130">
        <v>0</v>
      </c>
      <c r="R28" s="70">
        <f t="shared" si="20"/>
        <v>800</v>
      </c>
      <c r="S28" s="70">
        <f t="shared" si="24"/>
        <v>3628.84</v>
      </c>
      <c r="T28" s="70">
        <f t="shared" si="25"/>
        <v>3628.84</v>
      </c>
      <c r="U28" s="168"/>
      <c r="V28" s="44"/>
    </row>
    <row r="29" spans="1:22" s="263" customFormat="1" ht="15" customHeight="1" x14ac:dyDescent="0.3">
      <c r="A29" s="169"/>
      <c r="N29" s="269"/>
    </row>
    <row r="30" spans="1:22" s="263" customFormat="1" ht="15" customHeight="1" x14ac:dyDescent="0.3">
      <c r="M30" s="275">
        <f>SUM(M5:M29)</f>
        <v>50001.06</v>
      </c>
      <c r="N30" s="269"/>
      <c r="R30" s="279">
        <f>SUM(R5:R28)</f>
        <v>7320</v>
      </c>
      <c r="T30" s="279">
        <f>SUM(T5:T28)</f>
        <v>57321.06</v>
      </c>
    </row>
    <row r="31" spans="1:22" s="263" customFormat="1" ht="15" customHeight="1" x14ac:dyDescent="0.3">
      <c r="N31" s="269"/>
    </row>
    <row r="32" spans="1:22" s="263" customFormat="1" ht="15" customHeight="1" x14ac:dyDescent="0.3">
      <c r="N32" s="269"/>
    </row>
    <row r="33" spans="14:14" s="263" customFormat="1" ht="15" customHeight="1" x14ac:dyDescent="0.3">
      <c r="N33" s="269"/>
    </row>
  </sheetData>
  <mergeCells count="51">
    <mergeCell ref="A20:A21"/>
    <mergeCell ref="B20:B21"/>
    <mergeCell ref="N20:N21"/>
    <mergeCell ref="C20:C21"/>
    <mergeCell ref="D20:D21"/>
    <mergeCell ref="E20:E21"/>
    <mergeCell ref="F20:F21"/>
    <mergeCell ref="G20:G21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E11:E12"/>
    <mergeCell ref="N11:N12"/>
    <mergeCell ref="I3:I4"/>
    <mergeCell ref="J3:J4"/>
    <mergeCell ref="K3:K4"/>
    <mergeCell ref="L3:L4"/>
    <mergeCell ref="M3:M4"/>
    <mergeCell ref="N3:O3"/>
    <mergeCell ref="H3:H4"/>
    <mergeCell ref="E7:E10"/>
    <mergeCell ref="F7:F10"/>
    <mergeCell ref="A7:A10"/>
    <mergeCell ref="A11:A12"/>
    <mergeCell ref="B11:B12"/>
    <mergeCell ref="C11:C12"/>
    <mergeCell ref="D11:D12"/>
    <mergeCell ref="B7:B10"/>
    <mergeCell ref="C7:C10"/>
    <mergeCell ref="D7:D10"/>
    <mergeCell ref="U11:U12"/>
    <mergeCell ref="G7:G10"/>
    <mergeCell ref="F11:F12"/>
    <mergeCell ref="K11:K12"/>
    <mergeCell ref="L11:L12"/>
    <mergeCell ref="M11:M12"/>
  </mergeCells>
  <phoneticPr fontId="6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C1135-AFC0-4933-9BFD-D84A8E24E72C}">
  <dimension ref="A1:X10"/>
  <sheetViews>
    <sheetView workbookViewId="0">
      <selection activeCell="C32" sqref="C32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285" t="s">
        <v>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</row>
    <row r="2" spans="1:24" x14ac:dyDescent="0.3">
      <c r="A2" s="285" t="s">
        <v>5</v>
      </c>
      <c r="B2" s="285"/>
      <c r="C2" s="285" t="s">
        <v>6</v>
      </c>
      <c r="D2" s="285"/>
      <c r="E2" s="285"/>
      <c r="F2" s="285" t="s">
        <v>3</v>
      </c>
      <c r="G2" s="285"/>
      <c r="H2" s="285"/>
      <c r="I2" s="285"/>
      <c r="J2" s="285"/>
      <c r="K2" s="285"/>
      <c r="L2" s="285"/>
      <c r="M2" s="285"/>
      <c r="N2" s="285" t="s">
        <v>7</v>
      </c>
      <c r="O2" s="285"/>
      <c r="P2" s="285"/>
      <c r="Q2" s="285" t="s">
        <v>1</v>
      </c>
      <c r="R2" s="285"/>
      <c r="S2" s="285"/>
      <c r="T2" s="285"/>
      <c r="U2" s="285"/>
      <c r="V2" s="285"/>
      <c r="W2" s="285" t="s">
        <v>8</v>
      </c>
      <c r="X2" s="336" t="s">
        <v>9</v>
      </c>
    </row>
    <row r="3" spans="1:24" x14ac:dyDescent="0.3">
      <c r="A3" s="283" t="s">
        <v>10</v>
      </c>
      <c r="B3" s="283" t="s">
        <v>11</v>
      </c>
      <c r="C3" s="283" t="s">
        <v>12</v>
      </c>
      <c r="D3" s="283" t="s">
        <v>13</v>
      </c>
      <c r="E3" s="283" t="s">
        <v>14</v>
      </c>
      <c r="F3" s="283" t="s">
        <v>15</v>
      </c>
      <c r="G3" s="283" t="s">
        <v>16</v>
      </c>
      <c r="H3" s="283" t="s">
        <v>17</v>
      </c>
      <c r="I3" s="283"/>
      <c r="J3" s="282" t="s">
        <v>18</v>
      </c>
      <c r="K3" s="282"/>
      <c r="L3" s="283" t="s">
        <v>19</v>
      </c>
      <c r="M3" s="283" t="s">
        <v>20</v>
      </c>
      <c r="N3" s="282" t="s">
        <v>21</v>
      </c>
      <c r="O3" s="282" t="s">
        <v>22</v>
      </c>
      <c r="P3" s="282" t="s">
        <v>23</v>
      </c>
      <c r="Q3" s="282" t="s">
        <v>24</v>
      </c>
      <c r="R3" s="282"/>
      <c r="S3" s="282" t="s">
        <v>25</v>
      </c>
      <c r="T3" s="282"/>
      <c r="U3" s="283" t="s">
        <v>26</v>
      </c>
      <c r="V3" s="282" t="s">
        <v>23</v>
      </c>
      <c r="W3" s="285"/>
      <c r="X3" s="336"/>
    </row>
    <row r="4" spans="1:24" x14ac:dyDescent="0.3">
      <c r="A4" s="339"/>
      <c r="B4" s="339"/>
      <c r="C4" s="339"/>
      <c r="D4" s="339"/>
      <c r="E4" s="339"/>
      <c r="F4" s="339"/>
      <c r="G4" s="339"/>
      <c r="H4" s="10" t="s">
        <v>27</v>
      </c>
      <c r="I4" s="10" t="s">
        <v>28</v>
      </c>
      <c r="J4" s="10" t="s">
        <v>27</v>
      </c>
      <c r="K4" s="11" t="s">
        <v>29</v>
      </c>
      <c r="L4" s="339"/>
      <c r="M4" s="339"/>
      <c r="N4" s="340"/>
      <c r="O4" s="340"/>
      <c r="P4" s="340"/>
      <c r="Q4" s="10" t="s">
        <v>2</v>
      </c>
      <c r="R4" s="11" t="s">
        <v>30</v>
      </c>
      <c r="S4" s="10" t="s">
        <v>2</v>
      </c>
      <c r="T4" s="11" t="s">
        <v>30</v>
      </c>
      <c r="U4" s="339"/>
      <c r="V4" s="340"/>
      <c r="W4" s="338"/>
      <c r="X4" s="337"/>
    </row>
    <row r="5" spans="1:24" s="119" customFormat="1" ht="14.5" x14ac:dyDescent="0.3">
      <c r="A5" s="126" t="s">
        <v>250</v>
      </c>
      <c r="B5" s="154" t="s">
        <v>250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45489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29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14.5" x14ac:dyDescent="0.3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130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5" x14ac:dyDescent="0.3">
      <c r="A8" s="359" t="s">
        <v>229</v>
      </c>
      <c r="B8" s="359" t="s">
        <v>229</v>
      </c>
      <c r="C8" s="384" t="s">
        <v>698</v>
      </c>
      <c r="D8" s="361">
        <v>0</v>
      </c>
      <c r="E8" s="385" t="s">
        <v>561</v>
      </c>
      <c r="F8" s="382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347">
        <v>0</v>
      </c>
      <c r="R8" s="349">
        <v>120</v>
      </c>
      <c r="S8" s="347">
        <v>0</v>
      </c>
      <c r="T8" s="349">
        <v>0</v>
      </c>
      <c r="U8" s="344">
        <f t="shared" si="1"/>
        <v>0</v>
      </c>
      <c r="V8" s="344">
        <f t="shared" si="2"/>
        <v>2015.83</v>
      </c>
      <c r="W8" s="344">
        <f t="shared" si="3"/>
        <v>2015.83</v>
      </c>
      <c r="X8" s="347"/>
    </row>
    <row r="9" spans="1:24" s="119" customFormat="1" ht="14.5" x14ac:dyDescent="0.3">
      <c r="A9" s="359"/>
      <c r="B9" s="359"/>
      <c r="C9" s="384"/>
      <c r="D9" s="362"/>
      <c r="E9" s="386"/>
      <c r="F9" s="383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381"/>
      <c r="R9" s="365"/>
      <c r="S9" s="381"/>
      <c r="T9" s="365"/>
      <c r="U9" s="370"/>
      <c r="V9" s="370"/>
      <c r="W9" s="370"/>
      <c r="X9" s="381"/>
    </row>
    <row r="10" spans="1:24" ht="14.5" x14ac:dyDescent="0.3">
      <c r="A10" s="359"/>
      <c r="B10" s="359"/>
      <c r="C10" s="384"/>
      <c r="D10" s="363"/>
      <c r="E10" s="387"/>
      <c r="F10" s="383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348"/>
      <c r="R10" s="350"/>
      <c r="S10" s="348"/>
      <c r="T10" s="350"/>
      <c r="U10" s="345"/>
      <c r="V10" s="345"/>
      <c r="W10" s="345"/>
      <c r="X10" s="348"/>
    </row>
  </sheetData>
  <mergeCells count="40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A8:A10"/>
    <mergeCell ref="B8:B10"/>
    <mergeCell ref="C8:C10"/>
    <mergeCell ref="D8:D10"/>
    <mergeCell ref="E8:E10"/>
    <mergeCell ref="F8:F10"/>
    <mergeCell ref="J3:K3"/>
    <mergeCell ref="L3:L4"/>
    <mergeCell ref="M3:M4"/>
    <mergeCell ref="N3:N4"/>
    <mergeCell ref="O3:O4"/>
    <mergeCell ref="P3:P4"/>
    <mergeCell ref="W8:W10"/>
    <mergeCell ref="X8:X10"/>
    <mergeCell ref="Q8:Q10"/>
    <mergeCell ref="R8:R10"/>
    <mergeCell ref="S8:S10"/>
    <mergeCell ref="T8:T10"/>
    <mergeCell ref="U8:U10"/>
    <mergeCell ref="V8:V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3203125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4" t="s">
        <v>0</v>
      </c>
      <c r="W5" s="284"/>
      <c r="X5" s="8">
        <v>43191</v>
      </c>
    </row>
    <row r="6" spans="1:24" ht="14" x14ac:dyDescent="0.3">
      <c r="A6" s="285" t="s">
        <v>4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</row>
    <row r="7" spans="1:24" ht="14" x14ac:dyDescent="0.3">
      <c r="A7" s="285" t="s">
        <v>5</v>
      </c>
      <c r="B7" s="285"/>
      <c r="C7" s="285" t="s">
        <v>6</v>
      </c>
      <c r="D7" s="285"/>
      <c r="E7" s="285"/>
      <c r="F7" s="285" t="s">
        <v>3</v>
      </c>
      <c r="G7" s="285"/>
      <c r="H7" s="285"/>
      <c r="I7" s="285"/>
      <c r="J7" s="285"/>
      <c r="K7" s="285"/>
      <c r="L7" s="285"/>
      <c r="M7" s="285"/>
      <c r="N7" s="285" t="s">
        <v>7</v>
      </c>
      <c r="O7" s="285"/>
      <c r="P7" s="285"/>
      <c r="Q7" s="285" t="s">
        <v>1</v>
      </c>
      <c r="R7" s="285"/>
      <c r="S7" s="285"/>
      <c r="T7" s="285"/>
      <c r="U7" s="285"/>
      <c r="V7" s="285"/>
      <c r="W7" s="285" t="s">
        <v>8</v>
      </c>
      <c r="X7" s="285" t="s">
        <v>9</v>
      </c>
    </row>
    <row r="8" spans="1:24" s="9" customFormat="1" ht="14" x14ac:dyDescent="0.3">
      <c r="A8" s="283" t="s">
        <v>10</v>
      </c>
      <c r="B8" s="283" t="s">
        <v>11</v>
      </c>
      <c r="C8" s="283" t="s">
        <v>12</v>
      </c>
      <c r="D8" s="283" t="s">
        <v>13</v>
      </c>
      <c r="E8" s="283" t="s">
        <v>14</v>
      </c>
      <c r="F8" s="283" t="s">
        <v>15</v>
      </c>
      <c r="G8" s="283" t="s">
        <v>16</v>
      </c>
      <c r="H8" s="283" t="s">
        <v>17</v>
      </c>
      <c r="I8" s="283"/>
      <c r="J8" s="282" t="s">
        <v>18</v>
      </c>
      <c r="K8" s="282"/>
      <c r="L8" s="283" t="s">
        <v>19</v>
      </c>
      <c r="M8" s="283" t="s">
        <v>20</v>
      </c>
      <c r="N8" s="282" t="s">
        <v>21</v>
      </c>
      <c r="O8" s="282" t="s">
        <v>22</v>
      </c>
      <c r="P8" s="282" t="s">
        <v>23</v>
      </c>
      <c r="Q8" s="282" t="s">
        <v>24</v>
      </c>
      <c r="R8" s="282"/>
      <c r="S8" s="282" t="s">
        <v>25</v>
      </c>
      <c r="T8" s="282"/>
      <c r="U8" s="283" t="s">
        <v>26</v>
      </c>
      <c r="V8" s="282" t="s">
        <v>23</v>
      </c>
      <c r="W8" s="285"/>
      <c r="X8" s="285"/>
    </row>
    <row r="9" spans="1:24" s="9" customFormat="1" ht="17.25" customHeight="1" x14ac:dyDescent="0.3">
      <c r="A9" s="283"/>
      <c r="B9" s="283"/>
      <c r="C9" s="283"/>
      <c r="D9" s="283"/>
      <c r="E9" s="283"/>
      <c r="F9" s="283"/>
      <c r="G9" s="283"/>
      <c r="H9" s="10" t="s">
        <v>27</v>
      </c>
      <c r="I9" s="10" t="s">
        <v>28</v>
      </c>
      <c r="J9" s="10" t="s">
        <v>27</v>
      </c>
      <c r="K9" s="11" t="s">
        <v>29</v>
      </c>
      <c r="L9" s="283"/>
      <c r="M9" s="283"/>
      <c r="N9" s="282"/>
      <c r="O9" s="282"/>
      <c r="P9" s="282"/>
      <c r="Q9" s="10" t="s">
        <v>2</v>
      </c>
      <c r="R9" s="11" t="s">
        <v>30</v>
      </c>
      <c r="S9" s="10" t="s">
        <v>2</v>
      </c>
      <c r="T9" s="11" t="s">
        <v>30</v>
      </c>
      <c r="U9" s="283"/>
      <c r="V9" s="282"/>
      <c r="W9" s="285"/>
      <c r="X9" s="285"/>
    </row>
    <row r="10" spans="1:24" ht="47.25" customHeight="1" x14ac:dyDescent="0.3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0" x14ac:dyDescent="0.3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 x14ac:dyDescent="0.3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" x14ac:dyDescent="0.3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" x14ac:dyDescent="0.3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 x14ac:dyDescent="0.3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86</vt:i4>
      </vt:variant>
    </vt:vector>
  </HeadingPairs>
  <TitlesOfParts>
    <vt:vector size="86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Eduarda Cassimiro Ferreira de Lima</cp:lastModifiedBy>
  <cp:revision>9</cp:revision>
  <dcterms:created xsi:type="dcterms:W3CDTF">2017-08-07T12:58:20Z</dcterms:created>
  <dcterms:modified xsi:type="dcterms:W3CDTF">2024-10-17T17:34:12Z</dcterms:modified>
</cp:coreProperties>
</file>