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290" windowWidth="20730" windowHeight="10980" firstSheet="22" activeTab="22"/>
  </bookViews>
  <sheets>
    <sheet name="EXECUTADO_-_JUL_-_2017" sheetId="6" state="hidden" r:id="rId1"/>
    <sheet name="EXECUTADO_-_AGO_-_2017 " sheetId="7" state="hidden" r:id="rId2"/>
    <sheet name="EXECUTADO_-_SET_-_2017  " sheetId="8" state="hidden" r:id="rId3"/>
    <sheet name="EXECUTADO_-_OUT_-_2017" sheetId="9" state="hidden" r:id="rId4"/>
    <sheet name="EXECUTADO_-_NOV_-_2017 " sheetId="10" state="hidden" r:id="rId5"/>
    <sheet name="EXECUTADO_-_DEZ_-_2017" sheetId="11" state="hidden" r:id="rId6"/>
    <sheet name="EXECUTADO_-_JAN_-_2018" sheetId="12" state="hidden" r:id="rId7"/>
    <sheet name="EXECUTADO_-_MARÇO_-_2018" sheetId="13" state="hidden" r:id="rId8"/>
    <sheet name="EXECUTADO_-_ABRIL_-_2018" sheetId="14" state="hidden" r:id="rId9"/>
    <sheet name="EXECUTADO_-_JUNHO_-_2018" sheetId="16" state="hidden" r:id="rId10"/>
    <sheet name="EXECUTADO_-_JULHO_-_2018" sheetId="17" state="hidden" r:id="rId11"/>
    <sheet name="EXECUTADO_-AGOSTO -_2018" sheetId="18" state="hidden" r:id="rId12"/>
    <sheet name="EXECUTADO_- SETEMBRO -_2018" sheetId="19" state="hidden" r:id="rId13"/>
    <sheet name="EXECUTADO_- OUTUBRO -_2018 " sheetId="20" state="hidden" r:id="rId14"/>
    <sheet name="EXECUTADO_- NOVEMBRO -_2018" sheetId="21" state="hidden" r:id="rId15"/>
    <sheet name="EXECUTADO_- DEZEMBRO - 2018" sheetId="22" state="hidden" r:id="rId16"/>
    <sheet name="EXECUTADO_- JANEIRO -_2019" sheetId="23" state="hidden" r:id="rId17"/>
    <sheet name="EXECUTADO_- FEVEREIRO -_2019" sheetId="24" state="hidden" r:id="rId18"/>
    <sheet name="EXECUTADO_- MARÇO -_2019 " sheetId="25" state="hidden" r:id="rId19"/>
    <sheet name="EXECUTADO_- ABRIL -_2019" sheetId="26" state="hidden" r:id="rId20"/>
    <sheet name="EXECUTADO_- MAIO -_2019" sheetId="27" state="hidden" r:id="rId21"/>
    <sheet name="EXECUTADO_- JUNHO -_2019" sheetId="28" state="hidden" r:id="rId22"/>
    <sheet name="EXECUTADO_- JULHO -_2019" sheetId="31" r:id="rId23"/>
  </sheets>
  <calcPr calcId="145621"/>
</workbook>
</file>

<file path=xl/calcChain.xml><?xml version="1.0" encoding="utf-8"?>
<calcChain xmlns="http://schemas.openxmlformats.org/spreadsheetml/2006/main">
  <c r="O25" i="31" l="1"/>
  <c r="P25" i="31" s="1"/>
  <c r="N25" i="31"/>
  <c r="U25" i="31"/>
  <c r="U24" i="31"/>
  <c r="O24" i="31"/>
  <c r="N24" i="31"/>
  <c r="P24" i="31" s="1"/>
  <c r="U23" i="31"/>
  <c r="V23" i="31" s="1"/>
  <c r="W23" i="31" s="1"/>
  <c r="P23" i="31"/>
  <c r="U22" i="31"/>
  <c r="P22" i="31"/>
  <c r="U21" i="31"/>
  <c r="O21" i="31"/>
  <c r="N21" i="31"/>
  <c r="U20" i="31"/>
  <c r="P20" i="31"/>
  <c r="O20" i="31"/>
  <c r="N20" i="31"/>
  <c r="U19" i="31"/>
  <c r="O19" i="31"/>
  <c r="N19" i="31"/>
  <c r="U18" i="31"/>
  <c r="O18" i="31"/>
  <c r="N18" i="31"/>
  <c r="P18" i="31" s="1"/>
  <c r="V18" i="31" s="1"/>
  <c r="W18" i="31" s="1"/>
  <c r="U17" i="31"/>
  <c r="O17" i="31"/>
  <c r="N17" i="31"/>
  <c r="O16" i="31"/>
  <c r="N16" i="31"/>
  <c r="O15" i="31"/>
  <c r="N15" i="31"/>
  <c r="P15" i="31" s="1"/>
  <c r="U14" i="31"/>
  <c r="O14" i="31"/>
  <c r="N14" i="31"/>
  <c r="P14" i="31" s="1"/>
  <c r="O13" i="31"/>
  <c r="N13" i="31"/>
  <c r="P13" i="31" s="1"/>
  <c r="O12" i="31"/>
  <c r="N12" i="31"/>
  <c r="P12" i="31" s="1"/>
  <c r="U11" i="31"/>
  <c r="O11" i="31"/>
  <c r="N11" i="31"/>
  <c r="P11" i="31" s="1"/>
  <c r="U10" i="31"/>
  <c r="O10" i="31"/>
  <c r="N10" i="31"/>
  <c r="W16" i="31"/>
  <c r="W15" i="31"/>
  <c r="W13" i="31"/>
  <c r="W12" i="31"/>
  <c r="V25" i="31" l="1"/>
  <c r="W25" i="31" s="1"/>
  <c r="V20" i="31"/>
  <c r="W20" i="31" s="1"/>
  <c r="V11" i="31"/>
  <c r="W11" i="31" s="1"/>
  <c r="V14" i="31"/>
  <c r="W14" i="31" s="1"/>
  <c r="V22" i="31"/>
  <c r="W22" i="31" s="1"/>
  <c r="P10" i="31"/>
  <c r="V10" i="31" s="1"/>
  <c r="W10" i="31" s="1"/>
  <c r="P16" i="31"/>
  <c r="P19" i="31"/>
  <c r="V19" i="31" s="1"/>
  <c r="W19" i="31" s="1"/>
  <c r="P21" i="31"/>
  <c r="V24" i="31"/>
  <c r="W24" i="31" s="1"/>
  <c r="P17" i="31"/>
  <c r="V17" i="31"/>
  <c r="W17" i="31" s="1"/>
  <c r="V21" i="31"/>
  <c r="W21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</calcChain>
</file>

<file path=xl/sharedStrings.xml><?xml version="1.0" encoding="utf-8"?>
<sst xmlns="http://schemas.openxmlformats.org/spreadsheetml/2006/main" count="3724" uniqueCount="475">
  <si>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</si>
  <si>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</si>
  <si>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</si>
  <si>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</si>
  <si>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</si>
  <si>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</si>
  <si>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</si>
  <si>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</si>
  <si>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</si>
  <si>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</si>
  <si>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</si>
  <si>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</si>
  <si>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</si>
  <si>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</si>
  <si>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</si>
  <si>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</si>
  <si>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</si>
  <si>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</si>
  <si>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</si>
  <si>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</si>
  <si>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</si>
  <si>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</si>
  <si>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</si>
  <si>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</si>
  <si>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</si>
  <si>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</si>
  <si>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</si>
  <si>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</si>
  <si>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</si>
  <si>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</si>
  <si>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</si>
  <si>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</si>
  <si>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</si>
  <si>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</si>
  <si>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</si>
  <si>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</si>
  <si>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</si>
  <si>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</si>
  <si>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</si>
  <si>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</si>
  <si>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</si>
  <si>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</si>
  <si>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</si>
  <si>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</si>
  <si>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</si>
  <si>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</si>
  <si>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</si>
  <si>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</si>
  <si>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</si>
  <si>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</si>
  <si>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</si>
  <si>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</si>
  <si>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</si>
  <si>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</si>
  <si>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</si>
  <si>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</si>
  <si>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</si>
  <si>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</si>
  <si>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</si>
  <si>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</si>
  <si>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</si>
  <si>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</si>
  <si>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</si>
  <si>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</si>
  <si>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</si>
  <si>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</si>
  <si>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</si>
  <si>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</si>
  <si>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</si>
  <si>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</si>
  <si>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</si>
  <si>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</si>
  <si>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</si>
  <si>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</si>
  <si>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</si>
  <si>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</si>
  <si>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</si>
  <si>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</si>
  <si>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</si>
  <si>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</si>
  <si>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</si>
  <si>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</si>
  <si>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</si>
  <si>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</si>
  <si>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</si>
  <si>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</si>
  <si>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</si>
  <si>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</si>
  <si>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</si>
  <si>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</si>
  <si>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</si>
  <si>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</si>
  <si>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</si>
  <si>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</si>
  <si>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</si>
  <si>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</si>
  <si>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</si>
  <si>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</si>
  <si>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</si>
  <si>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</si>
  <si>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</si>
  <si>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</si>
  <si>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</si>
  <si>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</si>
  <si>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</si>
  <si>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</si>
  <si>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</si>
  <si>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</si>
  <si>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</si>
  <si>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</si>
  <si>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</si>
  <si>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</si>
  <si>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</si>
  <si>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</si>
  <si>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</si>
  <si>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</si>
  <si>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</si>
  <si>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</si>
  <si>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</si>
  <si>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</si>
  <si>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</si>
  <si>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</si>
  <si>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</si>
  <si>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</si>
  <si>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</si>
  <si>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</si>
  <si>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</si>
  <si>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</si>
  <si>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</si>
  <si>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</si>
  <si>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</si>
  <si>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</si>
  <si>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</si>
  <si>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</si>
  <si>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</si>
  <si>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</si>
  <si>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</si>
  <si>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</si>
  <si>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</si>
  <si>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</si>
  <si>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</si>
  <si>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</si>
  <si>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</si>
  <si>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</si>
  <si>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</si>
  <si>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</si>
  <si>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</si>
  <si>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</si>
  <si>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</si>
  <si>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</si>
  <si>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</si>
  <si>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</si>
  <si>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</si>
  <si>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</si>
  <si>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</si>
  <si>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</si>
  <si>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</si>
  <si>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</si>
  <si>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</si>
  <si>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</si>
  <si>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</si>
  <si>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</si>
  <si>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</si>
  <si>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</si>
  <si>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</si>
  <si>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</si>
  <si>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</si>
  <si>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</si>
  <si>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</si>
  <si>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</si>
  <si>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</si>
  <si>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</si>
  <si>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</si>
  <si>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</si>
  <si>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</si>
  <si>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</si>
  <si>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</si>
  <si>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</si>
  <si>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</si>
  <si>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</si>
  <si>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</si>
  <si>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</si>
  <si>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</si>
  <si>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</si>
  <si>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</si>
  <si>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</si>
  <si>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</si>
  <si>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</si>
  <si>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</si>
  <si>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</si>
  <si>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</si>
  <si>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</si>
  <si>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</si>
  <si>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</si>
  <si>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</si>
  <si>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</si>
  <si>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</si>
  <si>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</si>
  <si>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</si>
  <si>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</si>
  <si>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</si>
  <si>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</si>
  <si>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</si>
  <si>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</si>
  <si>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</si>
  <si>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</si>
  <si>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</si>
  <si>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</si>
  <si>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</si>
  <si>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</si>
  <si>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</si>
  <si>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</si>
  <si>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</si>
  <si>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</si>
  <si>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</si>
  <si>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</si>
  <si>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</si>
  <si>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</si>
  <si>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</si>
  <si>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</si>
  <si>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</si>
  <si>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</si>
  <si>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</si>
  <si>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</si>
  <si>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</si>
  <si>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</si>
  <si>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</si>
  <si>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</si>
  <si>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</si>
  <si>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</si>
  <si>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</si>
  <si>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</si>
  <si>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</si>
  <si>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</si>
  <si>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</si>
  <si>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</si>
  <si>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</si>
  <si>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</si>
  <si>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</si>
  <si>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</si>
  <si>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</si>
  <si>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</si>
  <si>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</si>
  <si>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</si>
  <si>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</si>
  <si>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</si>
  <si>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</si>
  <si>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</si>
  <si>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</si>
  <si>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</si>
  <si>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</si>
  <si>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</si>
  <si>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</si>
  <si>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</si>
  <si>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</si>
  <si>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</si>
  <si>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</si>
  <si>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</si>
  <si>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</si>
  <si>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</si>
  <si>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</si>
  <si>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</si>
  <si>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</si>
  <si>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</si>
  <si>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</si>
  <si>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</si>
  <si>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</si>
  <si>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</si>
  <si>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</si>
  <si>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</si>
  <si>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</si>
  <si>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</si>
  <si>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</si>
  <si>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</si>
  <si>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</si>
  <si>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</si>
  <si>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</si>
  <si>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</si>
  <si>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</si>
  <si>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</si>
  <si>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</si>
  <si>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</si>
  <si>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</si>
  <si>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</si>
  <si>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</si>
  <si>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</si>
  <si>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</si>
  <si>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</si>
  <si>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</si>
  <si>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</si>
  <si>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</si>
  <si>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</si>
  <si>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</si>
  <si>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</si>
  <si>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</si>
  <si>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</si>
  <si>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</si>
  <si>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</si>
  <si>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</si>
  <si>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</si>
  <si>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</si>
  <si>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</si>
  <si>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</si>
  <si>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</si>
  <si>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</si>
  <si>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</si>
  <si>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</si>
  <si>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</si>
  <si>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</si>
  <si>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</si>
  <si>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</si>
  <si>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</si>
  <si>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</si>
  <si>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</si>
  <si>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</si>
  <si>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</si>
  <si>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</si>
  <si>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</si>
  <si>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</si>
  <si>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</si>
  <si>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</si>
  <si>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</si>
  <si>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</si>
  <si>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</si>
  <si>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</si>
  <si>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</si>
  <si>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</si>
  <si>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</si>
  <si>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</si>
  <si>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</si>
  <si>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</si>
  <si>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</si>
  <si>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</si>
  <si>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</si>
  <si>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</si>
  <si>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</si>
  <si>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</si>
  <si>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</si>
  <si>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</si>
  <si>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</si>
  <si>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</si>
  <si>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</si>
  <si>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</si>
  <si>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</si>
  <si>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</si>
  <si>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</si>
  <si>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</si>
  <si>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</si>
  <si>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</si>
  <si>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</si>
  <si>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</si>
  <si>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</si>
  <si>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</si>
  <si>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</si>
  <si>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</si>
  <si>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</si>
  <si>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</si>
  <si>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</si>
  <si>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</si>
  <si>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</si>
  <si>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</si>
  <si>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</si>
  <si>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</si>
  <si>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</si>
  <si>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</si>
  <si>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</si>
  <si>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</si>
  <si>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</si>
  <si>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</si>
  <si>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</si>
  <si>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</si>
  <si>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</si>
  <si>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</si>
  <si>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</si>
  <si>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</si>
  <si>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</si>
  <si>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</si>
  <si>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</si>
  <si>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</si>
  <si>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</si>
  <si>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</si>
  <si>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</si>
  <si>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</si>
  <si>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</si>
  <si>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</si>
  <si>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</si>
  <si>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</si>
  <si>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</si>
  <si>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</si>
  <si>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</si>
  <si>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</si>
  <si>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</si>
  <si>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</si>
  <si>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</si>
  <si>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</si>
  <si>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</si>
  <si>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</si>
  <si>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</si>
  <si>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</si>
  <si>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</si>
  <si>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</si>
  <si>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</si>
  <si>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</si>
  <si>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</si>
  <si>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</si>
  <si>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</si>
  <si>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</si>
  <si>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</si>
  <si>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</si>
  <si>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</si>
  <si>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</si>
  <si>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</si>
  <si>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</si>
  <si>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</si>
  <si>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</si>
  <si>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</si>
  <si>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</si>
  <si>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</si>
  <si>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</si>
  <si>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</si>
  <si>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</si>
  <si>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</si>
  <si>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</si>
  <si>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</si>
  <si>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</si>
  <si>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</si>
  <si>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</si>
  <si>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</si>
  <si>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</si>
  <si>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</si>
  <si>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</si>
  <si>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</si>
  <si>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</si>
  <si>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</si>
  <si>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</si>
  <si>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</si>
  <si>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</si>
  <si>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</si>
  <si>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</si>
  <si>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</si>
  <si>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</si>
  <si>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</si>
  <si>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</si>
  <si>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</si>
  <si>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</si>
  <si>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</si>
  <si>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</si>
  <si>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</si>
  <si>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</si>
  <si>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</si>
  <si>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</si>
  <si>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</si>
  <si>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</si>
  <si>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</si>
  <si>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</si>
  <si>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</si>
  <si>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</si>
  <si>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</si>
  <si>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</si>
  <si>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</si>
  <si>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CÔMITE GESTOR GGAS</t>
  </si>
  <si>
    <t>05/0719</t>
  </si>
  <si>
    <t xml:space="preserve">WORKSHOP ACCENTURE </t>
  </si>
  <si>
    <t>TREINAMENTO PROTEÇÃO CATÓDICA NA DISTRIBUIÇÃO</t>
  </si>
  <si>
    <t>ADRIANA DOS ANJOS DE OLIVEIRA GOMES</t>
  </si>
  <si>
    <t>VISITA TÉCNICA A GERÊNCIA DE MARKETING</t>
  </si>
  <si>
    <t>TREINAMENTO ISO</t>
  </si>
  <si>
    <t>CURSO GESTÃO DE CONTROLADORIA</t>
  </si>
  <si>
    <t>LEONARDO GUIMARAES BRITO</t>
  </si>
  <si>
    <t>TREINAMENTO GESTÃO PATRIMONIAL</t>
  </si>
  <si>
    <t>TÉCNICO OPERCAIONAL DE OPERAÇÕES</t>
  </si>
  <si>
    <t>ANALISTA DE MERCADO</t>
  </si>
  <si>
    <t>TÉCNICO OPERCIONAL QSMS</t>
  </si>
  <si>
    <t>000315</t>
  </si>
  <si>
    <t>000358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</si>
</sst>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</numFmts>
  <fonts count="14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8">
    <xf numFmtId="0" fontId="0" fillId="0" borderId="0"/>
    <xf numFmtId="0" fontId="3" fillId="2" borderId="0" applyNumberFormat="0" applyFont="0" applyBorder="0" applyProtection="0"/>
    <xf numFmtId="0" fontId="4" fillId="0" borderId="0" applyNumberFormat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0" fontId="5" fillId="0" borderId="0" applyNumberFormat="0" applyBorder="0" applyProtection="0"/>
    <xf numFmtId="167" fontId="5" fillId="0" borderId="0" applyBorder="0" applyProtection="0"/>
    <xf numFmtId="0" fontId="2" fillId="0" borderId="0"/>
    <xf numFmtId="164" fontId="3" fillId="0" borderId="0" applyFont="0" applyFill="0" applyBorder="0" applyAlignment="0" applyProtection="0"/>
  </cellStyleXfs>
  <cellXfs count="161">
    <xf numFmtId="0" fontId="0" fillId="0" borderId="0" xfId="0"/>
    <xf numFmtId="0" fontId="0" fillId="3" borderId="0" xfId="0" applyFill="1" applyAlignment="1"/>
    <xf numFmtId="0" fontId="11" fillId="3" borderId="0" xfId="0" applyFont="1" applyFill="1" applyAlignment="1"/>
    <xf numFmtId="0" fontId="12" fillId="3" borderId="0" xfId="0" applyFont="1" applyFill="1"/>
    <xf numFmtId="0" fontId="12" fillId="0" borderId="0" xfId="0" applyFont="1"/>
    <xf numFmtId="0" fontId="9" fillId="3" borderId="0" xfId="0" applyFont="1" applyFill="1" applyAlignment="1"/>
    <xf numFmtId="0" fontId="7" fillId="3" borderId="0" xfId="0" applyFont="1" applyFill="1"/>
    <xf numFmtId="0" fontId="10" fillId="3" borderId="0" xfId="0" applyFont="1" applyFill="1" applyAlignment="1"/>
    <xf numFmtId="166" fontId="6" fillId="0" borderId="1" xfId="0" applyNumberFormat="1" applyFont="1" applyBorder="1" applyAlignment="1">
      <alignment horizontal="right"/>
    </xf>
    <xf numFmtId="0" fontId="0" fillId="5" borderId="0" xfId="0" applyFill="1"/>
    <xf numFmtId="0" fontId="8" fillId="5" borderId="0" xfId="0" applyFont="1" applyFill="1" applyAlignment="1">
      <alignment horizontal="center"/>
    </xf>
    <xf numFmtId="165" fontId="8" fillId="5" borderId="0" xfId="0" applyNumberFormat="1" applyFont="1" applyFill="1" applyAlignment="1">
      <alignment horizontal="center"/>
    </xf>
    <xf numFmtId="0" fontId="13" fillId="3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top" wrapText="1"/>
    </xf>
    <xf numFmtId="165" fontId="13" fillId="3" borderId="1" xfId="0" applyNumberFormat="1" applyFont="1" applyFill="1" applyBorder="1" applyAlignment="1">
      <alignment horizontal="center" vertical="top"/>
    </xf>
    <xf numFmtId="14" fontId="13" fillId="3" borderId="1" xfId="0" applyNumberFormat="1" applyFont="1" applyFill="1" applyBorder="1" applyAlignment="1">
      <alignment horizontal="center" vertical="top"/>
    </xf>
    <xf numFmtId="14" fontId="13" fillId="3" borderId="2" xfId="0" applyNumberFormat="1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5" fontId="13" fillId="3" borderId="1" xfId="0" applyNumberFormat="1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/>
    </xf>
    <xf numFmtId="168" fontId="1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top"/>
    </xf>
    <xf numFmtId="49" fontId="13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165" fontId="13" fillId="6" borderId="1" xfId="0" applyNumberFormat="1" applyFont="1" applyFill="1" applyBorder="1" applyAlignment="1">
      <alignment horizontal="center" vertical="center"/>
    </xf>
    <xf numFmtId="168" fontId="13" fillId="6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top"/>
    </xf>
    <xf numFmtId="0" fontId="13" fillId="6" borderId="1" xfId="0" applyFont="1" applyFill="1" applyBorder="1" applyAlignment="1">
      <alignment horizontal="center" vertical="center" wrapText="1"/>
    </xf>
    <xf numFmtId="14" fontId="13" fillId="6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top" wrapText="1"/>
    </xf>
    <xf numFmtId="14" fontId="13" fillId="6" borderId="4" xfId="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8" fontId="13" fillId="6" borderId="5" xfId="0" applyNumberFormat="1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top"/>
    </xf>
    <xf numFmtId="165" fontId="13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3" fillId="6" borderId="3" xfId="0" applyNumberFormat="1" applyFont="1" applyFill="1" applyBorder="1" applyAlignment="1">
      <alignment horizontal="center" vertical="center"/>
    </xf>
    <xf numFmtId="168" fontId="13" fillId="6" borderId="3" xfId="0" applyNumberFormat="1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165" fontId="13" fillId="6" borderId="2" xfId="0" applyNumberFormat="1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5" fontId="13" fillId="6" borderId="3" xfId="0" applyNumberFormat="1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49" fontId="13" fillId="6" borderId="5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top"/>
    </xf>
    <xf numFmtId="165" fontId="13" fillId="6" borderId="5" xfId="0" applyNumberFormat="1" applyFont="1" applyFill="1" applyBorder="1" applyAlignment="1">
      <alignment horizontal="center" vertical="center"/>
    </xf>
    <xf numFmtId="168" fontId="13" fillId="6" borderId="5" xfId="0" applyNumberFormat="1" applyFont="1" applyFill="1" applyBorder="1" applyAlignment="1">
      <alignment horizontal="center" vertical="center"/>
    </xf>
    <xf numFmtId="14" fontId="13" fillId="6" borderId="5" xfId="0" applyNumberFormat="1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 wrapText="1"/>
    </xf>
    <xf numFmtId="14" fontId="13" fillId="6" borderId="3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49" fontId="13" fillId="6" borderId="3" xfId="0" applyNumberFormat="1" applyFont="1" applyFill="1" applyBorder="1" applyAlignment="1">
      <alignment horizontal="center" vertical="center"/>
    </xf>
    <xf numFmtId="165" fontId="13" fillId="6" borderId="15" xfId="0" applyNumberFormat="1" applyFont="1" applyFill="1" applyBorder="1" applyAlignment="1">
      <alignment horizontal="center" vertical="center"/>
    </xf>
    <xf numFmtId="165" fontId="13" fillId="6" borderId="17" xfId="0" applyNumberFormat="1" applyFont="1" applyFill="1" applyBorder="1" applyAlignment="1">
      <alignment horizontal="center" vertical="center"/>
    </xf>
    <xf numFmtId="169" fontId="13" fillId="6" borderId="3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168" fontId="13" fillId="6" borderId="15" xfId="0" applyNumberFormat="1" applyFont="1" applyFill="1" applyBorder="1" applyAlignment="1">
      <alignment horizontal="center" vertical="center"/>
    </xf>
    <xf numFmtId="49" fontId="13" fillId="6" borderId="5" xfId="0" applyNumberFormat="1" applyFont="1" applyFill="1" applyBorder="1" applyAlignment="1">
      <alignment horizontal="center" vertical="center"/>
    </xf>
    <xf numFmtId="49" fontId="13" fillId="6" borderId="3" xfId="0" applyNumberFormat="1" applyFont="1" applyFill="1" applyBorder="1" applyAlignment="1">
      <alignment horizontal="center" vertical="center"/>
    </xf>
    <xf numFmtId="49" fontId="13" fillId="6" borderId="3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/>
    </xf>
    <xf numFmtId="49" fontId="13" fillId="6" borderId="3" xfId="0" applyNumberFormat="1" applyFont="1" applyFill="1" applyBorder="1" applyAlignment="1">
      <alignment horizontal="center" vertical="center"/>
    </xf>
    <xf numFmtId="14" fontId="13" fillId="6" borderId="1" xfId="0" applyNumberFormat="1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/>
    </xf>
    <xf numFmtId="49" fontId="13" fillId="6" borderId="3" xfId="0" applyNumberFormat="1" applyFont="1" applyFill="1" applyBorder="1" applyAlignment="1">
      <alignment horizontal="center" vertical="center"/>
    </xf>
    <xf numFmtId="164" fontId="13" fillId="6" borderId="1" xfId="7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/>
    </xf>
    <xf numFmtId="49" fontId="13" fillId="6" borderId="5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14" fontId="13" fillId="6" borderId="5" xfId="0" applyNumberFormat="1" applyFont="1" applyFill="1" applyBorder="1" applyAlignment="1">
      <alignment horizontal="center" vertical="center" wrapText="1"/>
    </xf>
    <xf numFmtId="164" fontId="13" fillId="6" borderId="5" xfId="7" applyFont="1" applyFill="1" applyBorder="1" applyAlignment="1">
      <alignment horizontal="center" vertical="center" wrapText="1"/>
    </xf>
    <xf numFmtId="14" fontId="13" fillId="6" borderId="3" xfId="0" applyNumberFormat="1" applyFont="1" applyFill="1" applyBorder="1" applyAlignment="1">
      <alignment horizontal="center" vertical="center" wrapText="1"/>
    </xf>
    <xf numFmtId="164" fontId="13" fillId="6" borderId="3" xfId="7" applyFont="1" applyFill="1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1" fillId="0" borderId="3" xfId="0" applyFont="1" applyBorder="1" applyAlignment="1">
      <alignment horizontal="center" vertical="center"/>
    </xf>
    <xf numFmtId="165" fontId="8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8" fillId="4" borderId="1" xfId="0" applyFont="1" applyFill="1" applyBorder="1" applyAlignment="1">
      <alignment horizontal="center"/>
    </xf>
    <xf numFmtId="49" fontId="13" fillId="6" borderId="5" xfId="0" applyNumberFormat="1" applyFont="1" applyFill="1" applyBorder="1" applyAlignment="1">
      <alignment horizontal="center" vertical="center"/>
    </xf>
    <xf numFmtId="49" fontId="13" fillId="6" borderId="6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165" fontId="13" fillId="6" borderId="3" xfId="0" applyNumberFormat="1" applyFont="1" applyFill="1" applyBorder="1" applyAlignment="1">
      <alignment horizontal="center" vertical="center"/>
    </xf>
    <xf numFmtId="165" fontId="13" fillId="6" borderId="9" xfId="0" applyNumberFormat="1" applyFont="1" applyFill="1" applyBorder="1" applyAlignment="1">
      <alignment horizontal="center" vertical="center"/>
    </xf>
    <xf numFmtId="165" fontId="13" fillId="6" borderId="10" xfId="0" applyNumberFormat="1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top"/>
    </xf>
    <xf numFmtId="0" fontId="13" fillId="6" borderId="7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168" fontId="13" fillId="6" borderId="3" xfId="0" applyNumberFormat="1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top"/>
    </xf>
    <xf numFmtId="0" fontId="12" fillId="7" borderId="6" xfId="0" applyFont="1" applyFill="1" applyBorder="1" applyAlignment="1">
      <alignment horizontal="center" vertical="top"/>
    </xf>
    <xf numFmtId="165" fontId="13" fillId="6" borderId="5" xfId="0" applyNumberFormat="1" applyFont="1" applyFill="1" applyBorder="1" applyAlignment="1">
      <alignment horizontal="center" vertical="center"/>
    </xf>
    <xf numFmtId="165" fontId="13" fillId="6" borderId="6" xfId="0" applyNumberFormat="1" applyFont="1" applyFill="1" applyBorder="1" applyAlignment="1">
      <alignment horizontal="center" vertical="center"/>
    </xf>
    <xf numFmtId="168" fontId="13" fillId="6" borderId="5" xfId="0" applyNumberFormat="1" applyFont="1" applyFill="1" applyBorder="1" applyAlignment="1">
      <alignment horizontal="center" vertical="center"/>
    </xf>
    <xf numFmtId="168" fontId="13" fillId="6" borderId="6" xfId="0" applyNumberFormat="1" applyFont="1" applyFill="1" applyBorder="1" applyAlignment="1">
      <alignment horizontal="center" vertical="center"/>
    </xf>
    <xf numFmtId="14" fontId="13" fillId="6" borderId="5" xfId="0" applyNumberFormat="1" applyFont="1" applyFill="1" applyBorder="1" applyAlignment="1">
      <alignment horizontal="center" vertical="center"/>
    </xf>
    <xf numFmtId="14" fontId="13" fillId="6" borderId="6" xfId="0" applyNumberFormat="1" applyFont="1" applyFill="1" applyBorder="1" applyAlignment="1">
      <alignment horizontal="center" vertical="center"/>
    </xf>
    <xf numFmtId="49" fontId="13" fillId="6" borderId="3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/>
    </xf>
    <xf numFmtId="14" fontId="13" fillId="6" borderId="3" xfId="0" applyNumberFormat="1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169" fontId="13" fillId="6" borderId="3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168" fontId="13" fillId="6" borderId="15" xfId="0" applyNumberFormat="1" applyFont="1" applyFill="1" applyBorder="1" applyAlignment="1">
      <alignment horizontal="center" vertical="center"/>
    </xf>
    <xf numFmtId="168" fontId="13" fillId="6" borderId="16" xfId="0" applyNumberFormat="1" applyFont="1" applyFill="1" applyBorder="1" applyAlignment="1">
      <alignment horizontal="center" vertical="center"/>
    </xf>
    <xf numFmtId="165" fontId="13" fillId="6" borderId="12" xfId="0" applyNumberFormat="1" applyFont="1" applyFill="1" applyBorder="1" applyAlignment="1">
      <alignment horizontal="center" vertical="center"/>
    </xf>
    <xf numFmtId="165" fontId="13" fillId="6" borderId="17" xfId="0" applyNumberFormat="1" applyFont="1" applyFill="1" applyBorder="1" applyAlignment="1">
      <alignment horizontal="center" vertical="center"/>
    </xf>
    <xf numFmtId="165" fontId="13" fillId="6" borderId="18" xfId="0" applyNumberFormat="1" applyFont="1" applyFill="1" applyBorder="1" applyAlignment="1">
      <alignment horizontal="center" vertical="center"/>
    </xf>
    <xf numFmtId="165" fontId="13" fillId="6" borderId="15" xfId="0" applyNumberFormat="1" applyFont="1" applyFill="1" applyBorder="1" applyAlignment="1">
      <alignment horizontal="center" vertical="center"/>
    </xf>
    <xf numFmtId="165" fontId="13" fillId="6" borderId="16" xfId="0" applyNumberFormat="1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center" vertical="center" wrapText="1"/>
    </xf>
    <xf numFmtId="164" fontId="13" fillId="6" borderId="3" xfId="7" applyFont="1" applyFill="1" applyBorder="1" applyAlignment="1">
      <alignment horizontal="center" vertical="center" wrapText="1"/>
    </xf>
    <xf numFmtId="164" fontId="13" fillId="6" borderId="15" xfId="7" applyFont="1" applyFill="1" applyBorder="1" applyAlignment="1">
      <alignment horizontal="center" vertical="center" wrapText="1"/>
    </xf>
    <xf numFmtId="164" fontId="13" fillId="6" borderId="16" xfId="7" applyFont="1" applyFill="1" applyBorder="1" applyAlignment="1">
      <alignment horizontal="center" vertical="center" wrapText="1"/>
    </xf>
    <xf numFmtId="164" fontId="13" fillId="6" borderId="20" xfId="7" applyFont="1" applyFill="1" applyBorder="1" applyAlignment="1">
      <alignment horizontal="center" vertical="center" wrapText="1"/>
    </xf>
    <xf numFmtId="164" fontId="13" fillId="6" borderId="5" xfId="7" applyFont="1" applyFill="1" applyBorder="1" applyAlignment="1">
      <alignment horizontal="center" vertical="center" wrapText="1"/>
    </xf>
    <xf numFmtId="164" fontId="13" fillId="6" borderId="12" xfId="7" applyFont="1" applyFill="1" applyBorder="1" applyAlignment="1">
      <alignment horizontal="center" vertical="center" wrapText="1"/>
    </xf>
    <xf numFmtId="164" fontId="13" fillId="6" borderId="6" xfId="7" applyFont="1" applyFill="1" applyBorder="1" applyAlignment="1">
      <alignment horizontal="center" vertical="center" wrapText="1"/>
    </xf>
    <xf numFmtId="164" fontId="13" fillId="6" borderId="17" xfId="7" applyFont="1" applyFill="1" applyBorder="1" applyAlignment="1">
      <alignment horizontal="center" vertical="center" wrapText="1"/>
    </xf>
    <xf numFmtId="164" fontId="13" fillId="6" borderId="18" xfId="7" applyFont="1" applyFill="1" applyBorder="1" applyAlignment="1">
      <alignment horizontal="center" vertical="center" wrapText="1"/>
    </xf>
    <xf numFmtId="164" fontId="13" fillId="6" borderId="21" xfId="7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49" fontId="13" fillId="6" borderId="26" xfId="0" applyNumberFormat="1" applyFont="1" applyFill="1" applyBorder="1" applyAlignment="1">
      <alignment horizontal="center" vertical="center"/>
    </xf>
    <xf numFmtId="49" fontId="13" fillId="6" borderId="16" xfId="0" applyNumberFormat="1" applyFont="1" applyFill="1" applyBorder="1" applyAlignment="1">
      <alignment horizontal="center" vertical="center"/>
    </xf>
    <xf numFmtId="49" fontId="13" fillId="6" borderId="23" xfId="0" applyNumberFormat="1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49" fontId="13" fillId="6" borderId="15" xfId="0" applyNumberFormat="1" applyFont="1" applyFill="1" applyBorder="1" applyAlignment="1">
      <alignment horizontal="center" vertical="center"/>
    </xf>
  </cellXfs>
  <cellStyles count="8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42917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43252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43282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104" t="s">
        <v>279</v>
      </c>
      <c r="B22" s="104" t="s">
        <v>279</v>
      </c>
      <c r="C22" s="106" t="s">
        <v>75</v>
      </c>
      <c r="D22" s="100" t="s">
        <v>104</v>
      </c>
      <c r="E22" s="102" t="s">
        <v>88</v>
      </c>
      <c r="F22" s="104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12">
        <v>0</v>
      </c>
      <c r="R22" s="108">
        <v>0</v>
      </c>
      <c r="S22" s="114">
        <v>0</v>
      </c>
      <c r="T22" s="108">
        <v>0</v>
      </c>
      <c r="U22" s="115">
        <f t="shared" si="1"/>
        <v>0</v>
      </c>
      <c r="V22" s="108">
        <f>P22+P23</f>
        <v>1406.06</v>
      </c>
      <c r="W22" s="109">
        <f t="shared" si="3"/>
        <v>1406.06</v>
      </c>
      <c r="X22" s="111"/>
    </row>
    <row r="23" spans="1:24" ht="38.25" customHeight="1" x14ac:dyDescent="0.2">
      <c r="A23" s="105"/>
      <c r="B23" s="105"/>
      <c r="C23" s="107"/>
      <c r="D23" s="101"/>
      <c r="E23" s="103"/>
      <c r="F23" s="105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13"/>
      <c r="R23" s="108"/>
      <c r="S23" s="114"/>
      <c r="T23" s="108"/>
      <c r="U23" s="115"/>
      <c r="V23" s="108"/>
      <c r="W23" s="110"/>
      <c r="X23" s="111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43313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43344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104" t="s">
        <v>250</v>
      </c>
      <c r="B16" s="104" t="s">
        <v>250</v>
      </c>
      <c r="C16" s="106" t="s">
        <v>319</v>
      </c>
      <c r="D16" s="100" t="s">
        <v>324</v>
      </c>
      <c r="E16" s="102" t="s">
        <v>87</v>
      </c>
      <c r="F16" s="104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22">
        <v>43356</v>
      </c>
      <c r="M16" s="122">
        <v>43357</v>
      </c>
      <c r="N16" s="31">
        <f>1465.14/2</f>
        <v>732.57</v>
      </c>
      <c r="O16" s="31"/>
      <c r="P16" s="118">
        <f>N16+O17</f>
        <v>1465.14</v>
      </c>
      <c r="Q16" s="106">
        <v>2</v>
      </c>
      <c r="R16" s="118">
        <v>120</v>
      </c>
      <c r="S16" s="106">
        <v>0</v>
      </c>
      <c r="T16" s="118">
        <v>0</v>
      </c>
      <c r="U16" s="120">
        <f t="shared" si="1"/>
        <v>240</v>
      </c>
      <c r="V16" s="118">
        <f t="shared" si="2"/>
        <v>1705.14</v>
      </c>
      <c r="W16" s="118">
        <f t="shared" si="3"/>
        <v>1705.14</v>
      </c>
      <c r="X16" s="116"/>
    </row>
    <row r="17" spans="1:24" ht="14.25" x14ac:dyDescent="0.2">
      <c r="A17" s="105"/>
      <c r="B17" s="105"/>
      <c r="C17" s="107"/>
      <c r="D17" s="101"/>
      <c r="E17" s="103"/>
      <c r="F17" s="105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23"/>
      <c r="M17" s="123"/>
      <c r="N17" s="31"/>
      <c r="O17" s="31">
        <f>1465.14/2</f>
        <v>732.57</v>
      </c>
      <c r="P17" s="119"/>
      <c r="Q17" s="107"/>
      <c r="R17" s="119"/>
      <c r="S17" s="107"/>
      <c r="T17" s="119"/>
      <c r="U17" s="121"/>
      <c r="V17" s="119"/>
      <c r="W17" s="119"/>
      <c r="X17" s="117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43374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43405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129" t="s">
        <v>372</v>
      </c>
      <c r="B21" s="129" t="s">
        <v>372</v>
      </c>
      <c r="C21" s="114" t="s">
        <v>75</v>
      </c>
      <c r="D21" s="124" t="s">
        <v>74</v>
      </c>
      <c r="E21" s="125" t="s">
        <v>88</v>
      </c>
      <c r="F21" s="126" t="s">
        <v>374</v>
      </c>
      <c r="G21" s="127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128">
        <v>43433</v>
      </c>
      <c r="M21" s="128">
        <v>43434</v>
      </c>
      <c r="N21" s="138">
        <f>1395.23/2</f>
        <v>697.61500000000001</v>
      </c>
      <c r="O21" s="136">
        <f>1395.23/2</f>
        <v>697.61500000000001</v>
      </c>
      <c r="P21" s="131">
        <f t="shared" si="0"/>
        <v>697.61500000000001</v>
      </c>
      <c r="Q21" s="132">
        <v>0</v>
      </c>
      <c r="R21" s="131">
        <v>0</v>
      </c>
      <c r="S21" s="132">
        <v>0</v>
      </c>
      <c r="T21" s="131">
        <v>0</v>
      </c>
      <c r="U21" s="133">
        <f t="shared" si="1"/>
        <v>0</v>
      </c>
      <c r="V21" s="118">
        <f t="shared" si="2"/>
        <v>697.61500000000001</v>
      </c>
      <c r="W21" s="136">
        <f t="shared" si="3"/>
        <v>697.61500000000001</v>
      </c>
      <c r="X21" s="128"/>
    </row>
    <row r="22" spans="1:24" ht="26.25" customHeight="1" x14ac:dyDescent="0.2">
      <c r="A22" s="130"/>
      <c r="B22" s="130"/>
      <c r="C22" s="114"/>
      <c r="D22" s="124"/>
      <c r="E22" s="125"/>
      <c r="F22" s="126"/>
      <c r="G22" s="127"/>
      <c r="H22" s="52" t="s">
        <v>38</v>
      </c>
      <c r="I22" s="51" t="s">
        <v>39</v>
      </c>
      <c r="J22" s="52" t="s">
        <v>111</v>
      </c>
      <c r="K22" s="51" t="s">
        <v>112</v>
      </c>
      <c r="L22" s="128"/>
      <c r="M22" s="128"/>
      <c r="N22" s="139"/>
      <c r="O22" s="137"/>
      <c r="P22" s="131">
        <f t="shared" si="0"/>
        <v>0</v>
      </c>
      <c r="Q22" s="132"/>
      <c r="R22" s="131"/>
      <c r="S22" s="132"/>
      <c r="T22" s="131"/>
      <c r="U22" s="134"/>
      <c r="V22" s="135"/>
      <c r="W22" s="137"/>
      <c r="X22" s="128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43435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1" sqref="D11:E1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43466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43497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8" sqref="D18:E18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43525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42948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6" sqref="D16:E16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43556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6" sqref="D16:E16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43586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A6" sqref="A6:XFD9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hidden="1" customWidth="1"/>
    <col min="5" max="5" width="17.5" hidden="1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43617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129" t="s">
        <v>250</v>
      </c>
      <c r="B21" s="129" t="s">
        <v>250</v>
      </c>
      <c r="C21" s="126" t="s">
        <v>319</v>
      </c>
      <c r="D21" s="124"/>
      <c r="E21" s="125"/>
      <c r="F21" s="126" t="s">
        <v>458</v>
      </c>
      <c r="G21" s="126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141">
        <f>3129.35/2</f>
        <v>1564.675</v>
      </c>
      <c r="O21" s="141">
        <f>3129.35/2</f>
        <v>1564.675</v>
      </c>
      <c r="P21" s="141">
        <v>1925.28</v>
      </c>
      <c r="Q21" s="126">
        <v>2</v>
      </c>
      <c r="R21" s="141">
        <v>120</v>
      </c>
      <c r="S21" s="141">
        <v>0</v>
      </c>
      <c r="T21" s="141">
        <v>0</v>
      </c>
      <c r="U21" s="142">
        <f t="shared" ref="U21" si="4">(Q21*R21)+(S21*T21)</f>
        <v>240</v>
      </c>
      <c r="V21" s="145">
        <f t="shared" ref="V21" si="5">U21+P21</f>
        <v>2165.2799999999997</v>
      </c>
      <c r="W21" s="148">
        <f t="shared" si="3"/>
        <v>2165.2799999999997</v>
      </c>
      <c r="X21" s="141"/>
    </row>
    <row r="22" spans="1:24" ht="14.25" x14ac:dyDescent="0.2">
      <c r="A22" s="140"/>
      <c r="B22" s="140"/>
      <c r="C22" s="126"/>
      <c r="D22" s="124"/>
      <c r="E22" s="125"/>
      <c r="F22" s="126"/>
      <c r="G22" s="126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141"/>
      <c r="O22" s="141"/>
      <c r="P22" s="141"/>
      <c r="Q22" s="126"/>
      <c r="R22" s="141"/>
      <c r="S22" s="141"/>
      <c r="T22" s="141"/>
      <c r="U22" s="143"/>
      <c r="V22" s="146"/>
      <c r="W22" s="149"/>
      <c r="X22" s="141"/>
    </row>
    <row r="23" spans="1:24" ht="15" customHeight="1" x14ac:dyDescent="0.2">
      <c r="A23" s="130"/>
      <c r="B23" s="130"/>
      <c r="C23" s="126"/>
      <c r="D23" s="124"/>
      <c r="E23" s="125"/>
      <c r="F23" s="126"/>
      <c r="G23" s="126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141"/>
      <c r="O23" s="141"/>
      <c r="P23" s="141"/>
      <c r="Q23" s="126"/>
      <c r="R23" s="141"/>
      <c r="S23" s="141"/>
      <c r="T23" s="141"/>
      <c r="U23" s="144"/>
      <c r="V23" s="147"/>
      <c r="W23" s="150"/>
      <c r="X23" s="141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"/>
  <sheetViews>
    <sheetView tabSelected="1" topLeftCell="A6" workbookViewId="0">
      <selection activeCell="C26" sqref="C26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3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91">
        <v>43586</v>
      </c>
    </row>
    <row r="6" spans="1:47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47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151" t="s">
        <v>9</v>
      </c>
    </row>
    <row r="8" spans="1:47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151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</row>
    <row r="9" spans="1:47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152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</row>
    <row r="10" spans="1:47" s="44" customFormat="1" ht="25.5" x14ac:dyDescent="0.2">
      <c r="A10" s="86" t="s">
        <v>372</v>
      </c>
      <c r="B10" s="95" t="s">
        <v>272</v>
      </c>
      <c r="C10" s="95" t="s">
        <v>192</v>
      </c>
      <c r="D10" s="29" t="s">
        <v>197</v>
      </c>
      <c r="E10" s="20" t="s">
        <v>353</v>
      </c>
      <c r="F10" s="86" t="s">
        <v>460</v>
      </c>
      <c r="G10" s="86" t="s">
        <v>31</v>
      </c>
      <c r="H10" s="86" t="s">
        <v>32</v>
      </c>
      <c r="I10" s="86" t="s">
        <v>33</v>
      </c>
      <c r="J10" s="86" t="s">
        <v>195</v>
      </c>
      <c r="K10" s="86" t="s">
        <v>194</v>
      </c>
      <c r="L10" s="89">
        <v>43662</v>
      </c>
      <c r="M10" s="89">
        <v>43665</v>
      </c>
      <c r="N10" s="90">
        <f>1390.6/2</f>
        <v>695.3</v>
      </c>
      <c r="O10" s="90">
        <f>1390.6/2</f>
        <v>695.3</v>
      </c>
      <c r="P10" s="90">
        <f t="shared" ref="P10:P25" si="0">SUM(N10:O10)</f>
        <v>1390.6</v>
      </c>
      <c r="Q10" s="86">
        <v>6</v>
      </c>
      <c r="R10" s="90">
        <v>120</v>
      </c>
      <c r="S10" s="86">
        <v>0</v>
      </c>
      <c r="T10" s="90">
        <v>0</v>
      </c>
      <c r="U10" s="90">
        <f>(Q10*R10)+(S10*T10)</f>
        <v>720</v>
      </c>
      <c r="V10" s="90">
        <f>U10+P10</f>
        <v>2110.6</v>
      </c>
      <c r="W10" s="90">
        <f>V10</f>
        <v>2110.6</v>
      </c>
      <c r="X10" s="86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2"/>
    </row>
    <row r="11" spans="1:47" s="44" customFormat="1" ht="38.25" customHeight="1" x14ac:dyDescent="0.2">
      <c r="A11" s="126" t="s">
        <v>372</v>
      </c>
      <c r="B11" s="126" t="s">
        <v>372</v>
      </c>
      <c r="C11" s="153" t="s">
        <v>75</v>
      </c>
      <c r="D11" s="160" t="s">
        <v>74</v>
      </c>
      <c r="E11" s="157" t="s">
        <v>88</v>
      </c>
      <c r="F11" s="126" t="s">
        <v>462</v>
      </c>
      <c r="G11" s="126" t="s">
        <v>31</v>
      </c>
      <c r="H11" s="86" t="s">
        <v>32</v>
      </c>
      <c r="I11" s="86" t="s">
        <v>33</v>
      </c>
      <c r="J11" s="86" t="s">
        <v>38</v>
      </c>
      <c r="K11" s="86" t="s">
        <v>39</v>
      </c>
      <c r="L11" s="89">
        <v>43648</v>
      </c>
      <c r="M11" s="89">
        <v>43649</v>
      </c>
      <c r="N11" s="90">
        <f t="shared" ref="N11:O13" si="1">2456.07/6</f>
        <v>409.34500000000003</v>
      </c>
      <c r="O11" s="90">
        <f t="shared" si="1"/>
        <v>409.34500000000003</v>
      </c>
      <c r="P11" s="90">
        <f t="shared" si="0"/>
        <v>818.69</v>
      </c>
      <c r="Q11" s="126">
        <v>0</v>
      </c>
      <c r="R11" s="141">
        <v>0</v>
      </c>
      <c r="S11" s="126">
        <v>0</v>
      </c>
      <c r="T11" s="141">
        <v>0</v>
      </c>
      <c r="U11" s="141">
        <f>(Q11*R11)+(S11*T11)</f>
        <v>0</v>
      </c>
      <c r="V11" s="141">
        <f>P11+P12+P13</f>
        <v>2456.0700000000002</v>
      </c>
      <c r="W11" s="90">
        <f t="shared" ref="W11:W24" si="2">V11</f>
        <v>2456.0700000000002</v>
      </c>
      <c r="X11" s="86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2"/>
    </row>
    <row r="12" spans="1:47" s="44" customFormat="1" ht="25.5" customHeight="1" x14ac:dyDescent="0.2">
      <c r="A12" s="126"/>
      <c r="B12" s="126"/>
      <c r="C12" s="153"/>
      <c r="D12" s="155"/>
      <c r="E12" s="158"/>
      <c r="F12" s="126"/>
      <c r="G12" s="126"/>
      <c r="H12" s="86" t="s">
        <v>38</v>
      </c>
      <c r="I12" s="86" t="s">
        <v>39</v>
      </c>
      <c r="J12" s="86" t="s">
        <v>409</v>
      </c>
      <c r="K12" s="86" t="s">
        <v>408</v>
      </c>
      <c r="L12" s="89">
        <v>43649</v>
      </c>
      <c r="M12" s="89">
        <v>43651</v>
      </c>
      <c r="N12" s="90">
        <f t="shared" si="1"/>
        <v>409.34500000000003</v>
      </c>
      <c r="O12" s="90">
        <f t="shared" si="1"/>
        <v>409.34500000000003</v>
      </c>
      <c r="P12" s="90">
        <f t="shared" si="0"/>
        <v>818.69</v>
      </c>
      <c r="Q12" s="126"/>
      <c r="R12" s="141"/>
      <c r="S12" s="126"/>
      <c r="T12" s="141"/>
      <c r="U12" s="141"/>
      <c r="V12" s="141"/>
      <c r="W12" s="90">
        <f t="shared" si="2"/>
        <v>0</v>
      </c>
      <c r="X12" s="86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2"/>
    </row>
    <row r="13" spans="1:47" s="44" customFormat="1" ht="30" customHeight="1" x14ac:dyDescent="0.2">
      <c r="A13" s="126"/>
      <c r="B13" s="126"/>
      <c r="C13" s="153"/>
      <c r="D13" s="156"/>
      <c r="E13" s="159"/>
      <c r="F13" s="126"/>
      <c r="G13" s="126"/>
      <c r="H13" s="86" t="s">
        <v>409</v>
      </c>
      <c r="I13" s="86" t="s">
        <v>408</v>
      </c>
      <c r="J13" s="86" t="s">
        <v>111</v>
      </c>
      <c r="K13" s="86" t="s">
        <v>112</v>
      </c>
      <c r="L13" s="89">
        <v>43651</v>
      </c>
      <c r="M13" s="89" t="s">
        <v>461</v>
      </c>
      <c r="N13" s="90">
        <f t="shared" si="1"/>
        <v>409.34500000000003</v>
      </c>
      <c r="O13" s="90">
        <f t="shared" si="1"/>
        <v>409.34500000000003</v>
      </c>
      <c r="P13" s="90">
        <f t="shared" si="0"/>
        <v>818.69</v>
      </c>
      <c r="Q13" s="126"/>
      <c r="R13" s="141"/>
      <c r="S13" s="126"/>
      <c r="T13" s="141"/>
      <c r="U13" s="141"/>
      <c r="V13" s="141"/>
      <c r="W13" s="90">
        <f t="shared" si="2"/>
        <v>0</v>
      </c>
      <c r="X13" s="86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2"/>
    </row>
    <row r="14" spans="1:47" s="44" customFormat="1" ht="26.25" customHeight="1" x14ac:dyDescent="0.2">
      <c r="A14" s="126" t="s">
        <v>372</v>
      </c>
      <c r="B14" s="126" t="s">
        <v>372</v>
      </c>
      <c r="C14" s="153" t="s">
        <v>134</v>
      </c>
      <c r="D14" s="154" t="s">
        <v>149</v>
      </c>
      <c r="E14" s="157" t="s">
        <v>352</v>
      </c>
      <c r="F14" s="126" t="s">
        <v>462</v>
      </c>
      <c r="G14" s="126" t="s">
        <v>31</v>
      </c>
      <c r="H14" s="86" t="s">
        <v>32</v>
      </c>
      <c r="I14" s="86" t="s">
        <v>33</v>
      </c>
      <c r="J14" s="86" t="s">
        <v>38</v>
      </c>
      <c r="K14" s="86" t="s">
        <v>39</v>
      </c>
      <c r="L14" s="89">
        <v>43648</v>
      </c>
      <c r="M14" s="89">
        <v>43649</v>
      </c>
      <c r="N14" s="90">
        <f>2456.07/6</f>
        <v>409.34500000000003</v>
      </c>
      <c r="O14" s="90">
        <f>2036.97/6</f>
        <v>339.495</v>
      </c>
      <c r="P14" s="90">
        <f t="shared" si="0"/>
        <v>748.84</v>
      </c>
      <c r="Q14" s="126">
        <v>4</v>
      </c>
      <c r="R14" s="141">
        <v>120</v>
      </c>
      <c r="S14" s="126">
        <v>0</v>
      </c>
      <c r="T14" s="141">
        <v>0</v>
      </c>
      <c r="U14" s="141">
        <f>(Q14*R14)+(S14*T14)</f>
        <v>480</v>
      </c>
      <c r="V14" s="141">
        <f>P14+P15+P16</f>
        <v>2246.52</v>
      </c>
      <c r="W14" s="90">
        <f t="shared" si="2"/>
        <v>2246.52</v>
      </c>
      <c r="X14" s="86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2"/>
    </row>
    <row r="15" spans="1:47" s="44" customFormat="1" ht="25.5" customHeight="1" x14ac:dyDescent="0.2">
      <c r="A15" s="126"/>
      <c r="B15" s="126"/>
      <c r="C15" s="153"/>
      <c r="D15" s="155"/>
      <c r="E15" s="158"/>
      <c r="F15" s="126"/>
      <c r="G15" s="126"/>
      <c r="H15" s="86" t="s">
        <v>38</v>
      </c>
      <c r="I15" s="86" t="s">
        <v>39</v>
      </c>
      <c r="J15" s="86" t="s">
        <v>409</v>
      </c>
      <c r="K15" s="86" t="s">
        <v>408</v>
      </c>
      <c r="L15" s="89">
        <v>43649</v>
      </c>
      <c r="M15" s="89">
        <v>43651</v>
      </c>
      <c r="N15" s="90">
        <f>2456.07/6</f>
        <v>409.34500000000003</v>
      </c>
      <c r="O15" s="90">
        <f>2036.97/6</f>
        <v>339.495</v>
      </c>
      <c r="P15" s="90">
        <f t="shared" si="0"/>
        <v>748.84</v>
      </c>
      <c r="Q15" s="126"/>
      <c r="R15" s="141"/>
      <c r="S15" s="126"/>
      <c r="T15" s="141"/>
      <c r="U15" s="141"/>
      <c r="V15" s="141"/>
      <c r="W15" s="90">
        <f t="shared" si="2"/>
        <v>0</v>
      </c>
      <c r="X15" s="86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2"/>
    </row>
    <row r="16" spans="1:47" s="44" customFormat="1" ht="25.5" customHeight="1" x14ac:dyDescent="0.2">
      <c r="A16" s="126"/>
      <c r="B16" s="126"/>
      <c r="C16" s="153"/>
      <c r="D16" s="156"/>
      <c r="E16" s="159"/>
      <c r="F16" s="126"/>
      <c r="G16" s="126"/>
      <c r="H16" s="86" t="s">
        <v>409</v>
      </c>
      <c r="I16" s="86" t="s">
        <v>408</v>
      </c>
      <c r="J16" s="86" t="s">
        <v>32</v>
      </c>
      <c r="K16" s="86" t="s">
        <v>33</v>
      </c>
      <c r="L16" s="89">
        <v>43651</v>
      </c>
      <c r="M16" s="89">
        <v>43651</v>
      </c>
      <c r="N16" s="90">
        <f>2456.07/6</f>
        <v>409.34500000000003</v>
      </c>
      <c r="O16" s="90">
        <f>2036.97/6</f>
        <v>339.495</v>
      </c>
      <c r="P16" s="90">
        <f t="shared" si="0"/>
        <v>748.84</v>
      </c>
      <c r="Q16" s="126"/>
      <c r="R16" s="141"/>
      <c r="S16" s="126"/>
      <c r="T16" s="141"/>
      <c r="U16" s="141"/>
      <c r="V16" s="141"/>
      <c r="W16" s="90">
        <f t="shared" si="2"/>
        <v>0</v>
      </c>
      <c r="X16" s="86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2"/>
    </row>
    <row r="17" spans="1:47" s="44" customFormat="1" ht="38.25" x14ac:dyDescent="0.2">
      <c r="A17" s="86" t="s">
        <v>250</v>
      </c>
      <c r="B17" s="95" t="s">
        <v>289</v>
      </c>
      <c r="C17" s="95" t="s">
        <v>95</v>
      </c>
      <c r="D17" s="84" t="s">
        <v>96</v>
      </c>
      <c r="E17" s="85" t="s">
        <v>470</v>
      </c>
      <c r="F17" s="86" t="s">
        <v>463</v>
      </c>
      <c r="G17" s="86" t="s">
        <v>31</v>
      </c>
      <c r="H17" s="86" t="s">
        <v>32</v>
      </c>
      <c r="I17" s="86" t="s">
        <v>33</v>
      </c>
      <c r="J17" s="86" t="s">
        <v>38</v>
      </c>
      <c r="K17" s="86" t="s">
        <v>39</v>
      </c>
      <c r="L17" s="89">
        <v>43675</v>
      </c>
      <c r="M17" s="89">
        <v>43677</v>
      </c>
      <c r="N17" s="90">
        <f t="shared" ref="N17:O19" si="3">1882.99/2</f>
        <v>941.495</v>
      </c>
      <c r="O17" s="90">
        <f t="shared" si="3"/>
        <v>941.495</v>
      </c>
      <c r="P17" s="90">
        <f t="shared" si="0"/>
        <v>1882.99</v>
      </c>
      <c r="Q17" s="86">
        <v>3</v>
      </c>
      <c r="R17" s="90">
        <v>120</v>
      </c>
      <c r="S17" s="86">
        <v>0</v>
      </c>
      <c r="T17" s="90">
        <v>0</v>
      </c>
      <c r="U17" s="90">
        <f t="shared" ref="U17:U25" si="4">(Q17*R17)+(S17*T17)</f>
        <v>360</v>
      </c>
      <c r="V17" s="90">
        <f t="shared" ref="V17:V25" si="5">U17+P17</f>
        <v>2242.9899999999998</v>
      </c>
      <c r="W17" s="90">
        <f t="shared" si="2"/>
        <v>2242.9899999999998</v>
      </c>
      <c r="X17" s="86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2"/>
    </row>
    <row r="18" spans="1:47" s="44" customFormat="1" ht="25.5" x14ac:dyDescent="0.2">
      <c r="A18" s="86" t="s">
        <v>250</v>
      </c>
      <c r="B18" s="95" t="s">
        <v>289</v>
      </c>
      <c r="C18" s="95" t="s">
        <v>371</v>
      </c>
      <c r="D18" s="29" t="s">
        <v>382</v>
      </c>
      <c r="E18" s="20" t="s">
        <v>387</v>
      </c>
      <c r="F18" s="86" t="s">
        <v>463</v>
      </c>
      <c r="G18" s="86" t="s">
        <v>31</v>
      </c>
      <c r="H18" s="86" t="s">
        <v>32</v>
      </c>
      <c r="I18" s="86" t="s">
        <v>33</v>
      </c>
      <c r="J18" s="86" t="s">
        <v>38</v>
      </c>
      <c r="K18" s="86" t="s">
        <v>39</v>
      </c>
      <c r="L18" s="89">
        <v>43675</v>
      </c>
      <c r="M18" s="89">
        <v>43677</v>
      </c>
      <c r="N18" s="90">
        <f t="shared" si="3"/>
        <v>941.495</v>
      </c>
      <c r="O18" s="90">
        <f t="shared" si="3"/>
        <v>941.495</v>
      </c>
      <c r="P18" s="90">
        <f t="shared" si="0"/>
        <v>1882.99</v>
      </c>
      <c r="Q18" s="86">
        <v>3</v>
      </c>
      <c r="R18" s="90">
        <v>120</v>
      </c>
      <c r="S18" s="86">
        <v>0</v>
      </c>
      <c r="T18" s="90">
        <v>0</v>
      </c>
      <c r="U18" s="90">
        <f t="shared" si="4"/>
        <v>360</v>
      </c>
      <c r="V18" s="90">
        <f t="shared" si="5"/>
        <v>2242.9899999999998</v>
      </c>
      <c r="W18" s="90">
        <f t="shared" si="2"/>
        <v>2242.9899999999998</v>
      </c>
      <c r="X18" s="86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2"/>
    </row>
    <row r="19" spans="1:47" s="44" customFormat="1" ht="25.5" x14ac:dyDescent="0.2">
      <c r="A19" s="86" t="s">
        <v>250</v>
      </c>
      <c r="B19" s="95" t="s">
        <v>212</v>
      </c>
      <c r="C19" s="95" t="s">
        <v>40</v>
      </c>
      <c r="D19" s="84" t="s">
        <v>172</v>
      </c>
      <c r="E19" s="85" t="s">
        <v>53</v>
      </c>
      <c r="F19" s="86" t="s">
        <v>463</v>
      </c>
      <c r="G19" s="86" t="s">
        <v>31</v>
      </c>
      <c r="H19" s="86" t="s">
        <v>32</v>
      </c>
      <c r="I19" s="86" t="s">
        <v>33</v>
      </c>
      <c r="J19" s="86" t="s">
        <v>38</v>
      </c>
      <c r="K19" s="86" t="s">
        <v>39</v>
      </c>
      <c r="L19" s="89">
        <v>43675</v>
      </c>
      <c r="M19" s="89">
        <v>43677</v>
      </c>
      <c r="N19" s="90">
        <f t="shared" si="3"/>
        <v>941.495</v>
      </c>
      <c r="O19" s="90">
        <f t="shared" si="3"/>
        <v>941.495</v>
      </c>
      <c r="P19" s="90">
        <f t="shared" si="0"/>
        <v>1882.99</v>
      </c>
      <c r="Q19" s="86">
        <v>3</v>
      </c>
      <c r="R19" s="90">
        <v>120</v>
      </c>
      <c r="S19" s="86">
        <v>0</v>
      </c>
      <c r="T19" s="90">
        <v>0</v>
      </c>
      <c r="U19" s="90">
        <f t="shared" si="4"/>
        <v>360</v>
      </c>
      <c r="V19" s="90">
        <f t="shared" si="5"/>
        <v>2242.9899999999998</v>
      </c>
      <c r="W19" s="90">
        <f t="shared" si="2"/>
        <v>2242.9899999999998</v>
      </c>
      <c r="X19" s="86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2"/>
    </row>
    <row r="20" spans="1:47" s="44" customFormat="1" ht="25.5" x14ac:dyDescent="0.2">
      <c r="A20" s="86" t="s">
        <v>250</v>
      </c>
      <c r="B20" s="95" t="s">
        <v>234</v>
      </c>
      <c r="C20" s="95" t="s">
        <v>464</v>
      </c>
      <c r="D20" s="84" t="s">
        <v>473</v>
      </c>
      <c r="E20" s="85" t="s">
        <v>471</v>
      </c>
      <c r="F20" s="86" t="s">
        <v>465</v>
      </c>
      <c r="G20" s="86" t="s">
        <v>31</v>
      </c>
      <c r="H20" s="86" t="s">
        <v>32</v>
      </c>
      <c r="I20" s="86" t="s">
        <v>33</v>
      </c>
      <c r="J20" s="86" t="s">
        <v>139</v>
      </c>
      <c r="K20" s="86" t="s">
        <v>181</v>
      </c>
      <c r="L20" s="89">
        <v>43648</v>
      </c>
      <c r="M20" s="89">
        <v>43649</v>
      </c>
      <c r="N20" s="90">
        <f>1216.28/2</f>
        <v>608.14</v>
      </c>
      <c r="O20" s="90">
        <f>1216.28/2</f>
        <v>608.14</v>
      </c>
      <c r="P20" s="90">
        <f t="shared" si="0"/>
        <v>1216.28</v>
      </c>
      <c r="Q20" s="86">
        <v>2</v>
      </c>
      <c r="R20" s="90">
        <v>120</v>
      </c>
      <c r="S20" s="86">
        <v>0</v>
      </c>
      <c r="T20" s="90">
        <v>0</v>
      </c>
      <c r="U20" s="90">
        <f t="shared" si="4"/>
        <v>240</v>
      </c>
      <c r="V20" s="90">
        <f t="shared" si="5"/>
        <v>1456.28</v>
      </c>
      <c r="W20" s="90">
        <f t="shared" si="2"/>
        <v>1456.28</v>
      </c>
      <c r="X20" s="86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2"/>
    </row>
    <row r="21" spans="1:47" s="44" customFormat="1" ht="25.5" x14ac:dyDescent="0.2">
      <c r="A21" s="86" t="s">
        <v>229</v>
      </c>
      <c r="B21" s="95" t="s">
        <v>227</v>
      </c>
      <c r="C21" s="95" t="s">
        <v>70</v>
      </c>
      <c r="D21" s="84" t="s">
        <v>71</v>
      </c>
      <c r="E21" s="85" t="s">
        <v>472</v>
      </c>
      <c r="F21" s="86" t="s">
        <v>466</v>
      </c>
      <c r="G21" s="86" t="s">
        <v>31</v>
      </c>
      <c r="H21" s="86" t="s">
        <v>32</v>
      </c>
      <c r="I21" s="86" t="s">
        <v>33</v>
      </c>
      <c r="J21" s="86" t="s">
        <v>121</v>
      </c>
      <c r="K21" s="86" t="s">
        <v>62</v>
      </c>
      <c r="L21" s="89">
        <v>43670</v>
      </c>
      <c r="M21" s="89">
        <v>43672</v>
      </c>
      <c r="N21" s="90">
        <f>1745.52/2</f>
        <v>872.76</v>
      </c>
      <c r="O21" s="90">
        <f>1745.52/2</f>
        <v>872.76</v>
      </c>
      <c r="P21" s="90">
        <f t="shared" si="0"/>
        <v>1745.52</v>
      </c>
      <c r="Q21" s="86">
        <v>3</v>
      </c>
      <c r="R21" s="90">
        <v>120</v>
      </c>
      <c r="S21" s="86">
        <v>3</v>
      </c>
      <c r="T21" s="90">
        <v>100</v>
      </c>
      <c r="U21" s="90">
        <f t="shared" si="4"/>
        <v>660</v>
      </c>
      <c r="V21" s="90">
        <f t="shared" si="5"/>
        <v>2405.52</v>
      </c>
      <c r="W21" s="90">
        <f t="shared" si="2"/>
        <v>2405.52</v>
      </c>
      <c r="X21" s="86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2"/>
    </row>
    <row r="22" spans="1:47" s="44" customFormat="1" ht="25.5" x14ac:dyDescent="0.2">
      <c r="A22" s="86" t="s">
        <v>372</v>
      </c>
      <c r="B22" s="95" t="s">
        <v>238</v>
      </c>
      <c r="C22" s="95" t="s">
        <v>135</v>
      </c>
      <c r="D22" s="29" t="s">
        <v>151</v>
      </c>
      <c r="E22" s="20" t="s">
        <v>411</v>
      </c>
      <c r="F22" s="86" t="s">
        <v>467</v>
      </c>
      <c r="G22" s="86" t="s">
        <v>31</v>
      </c>
      <c r="H22" s="86" t="s">
        <v>32</v>
      </c>
      <c r="I22" s="86" t="s">
        <v>33</v>
      </c>
      <c r="J22" s="86" t="s">
        <v>121</v>
      </c>
      <c r="K22" s="86" t="s">
        <v>62</v>
      </c>
      <c r="L22" s="89">
        <v>43677</v>
      </c>
      <c r="M22" s="89"/>
      <c r="N22" s="90">
        <v>1365</v>
      </c>
      <c r="O22" s="90"/>
      <c r="P22" s="90">
        <f t="shared" si="0"/>
        <v>1365</v>
      </c>
      <c r="Q22" s="86">
        <v>6</v>
      </c>
      <c r="R22" s="90">
        <v>120</v>
      </c>
      <c r="S22" s="86">
        <v>0</v>
      </c>
      <c r="T22" s="90">
        <v>0</v>
      </c>
      <c r="U22" s="90">
        <f t="shared" si="4"/>
        <v>720</v>
      </c>
      <c r="V22" s="90">
        <f t="shared" si="5"/>
        <v>2085</v>
      </c>
      <c r="W22" s="90">
        <f t="shared" si="2"/>
        <v>2085</v>
      </c>
      <c r="X22" s="86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2"/>
    </row>
    <row r="23" spans="1:47" s="44" customFormat="1" ht="38.25" x14ac:dyDescent="0.2">
      <c r="A23" s="86" t="s">
        <v>372</v>
      </c>
      <c r="B23" s="95" t="s">
        <v>398</v>
      </c>
      <c r="C23" s="95" t="s">
        <v>468</v>
      </c>
      <c r="D23" s="29" t="s">
        <v>474</v>
      </c>
      <c r="E23" s="20" t="s">
        <v>158</v>
      </c>
      <c r="F23" s="86" t="s">
        <v>469</v>
      </c>
      <c r="G23" s="86" t="s">
        <v>31</v>
      </c>
      <c r="H23" s="86" t="s">
        <v>32</v>
      </c>
      <c r="I23" s="86" t="s">
        <v>33</v>
      </c>
      <c r="J23" s="86" t="s">
        <v>106</v>
      </c>
      <c r="K23" s="86" t="s">
        <v>107</v>
      </c>
      <c r="L23" s="89">
        <v>43675</v>
      </c>
      <c r="M23" s="89"/>
      <c r="N23" s="90">
        <v>484.33</v>
      </c>
      <c r="O23" s="90"/>
      <c r="P23" s="90">
        <f t="shared" si="0"/>
        <v>484.33</v>
      </c>
      <c r="Q23" s="86">
        <v>5</v>
      </c>
      <c r="R23" s="90">
        <v>120</v>
      </c>
      <c r="S23" s="86">
        <v>0</v>
      </c>
      <c r="T23" s="90">
        <v>0</v>
      </c>
      <c r="U23" s="90">
        <f t="shared" si="4"/>
        <v>600</v>
      </c>
      <c r="V23" s="90">
        <f t="shared" si="5"/>
        <v>1084.33</v>
      </c>
      <c r="W23" s="90">
        <f t="shared" si="2"/>
        <v>1084.33</v>
      </c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2"/>
    </row>
    <row r="24" spans="1:47" s="44" customFormat="1" ht="29.25" customHeight="1" x14ac:dyDescent="0.2">
      <c r="A24" s="86" t="s">
        <v>250</v>
      </c>
      <c r="B24" s="95" t="s">
        <v>250</v>
      </c>
      <c r="C24" s="95" t="s">
        <v>319</v>
      </c>
      <c r="D24" s="29" t="s">
        <v>324</v>
      </c>
      <c r="E24" s="20" t="s">
        <v>352</v>
      </c>
      <c r="F24" s="86" t="s">
        <v>462</v>
      </c>
      <c r="G24" s="86" t="s">
        <v>31</v>
      </c>
      <c r="H24" s="86" t="s">
        <v>32</v>
      </c>
      <c r="I24" s="86" t="s">
        <v>33</v>
      </c>
      <c r="J24" s="86" t="s">
        <v>38</v>
      </c>
      <c r="K24" s="86" t="s">
        <v>39</v>
      </c>
      <c r="L24" s="89">
        <v>43648</v>
      </c>
      <c r="M24" s="89">
        <v>43650</v>
      </c>
      <c r="N24" s="90">
        <f>1365/2</f>
        <v>682.5</v>
      </c>
      <c r="O24" s="90">
        <f>1365/2</f>
        <v>682.5</v>
      </c>
      <c r="P24" s="90">
        <f t="shared" si="0"/>
        <v>1365</v>
      </c>
      <c r="Q24" s="86">
        <v>3</v>
      </c>
      <c r="R24" s="90">
        <v>120</v>
      </c>
      <c r="S24" s="86">
        <v>0</v>
      </c>
      <c r="T24" s="90">
        <v>0</v>
      </c>
      <c r="U24" s="90">
        <f t="shared" si="4"/>
        <v>360</v>
      </c>
      <c r="V24" s="90">
        <f t="shared" si="5"/>
        <v>1725</v>
      </c>
      <c r="W24" s="90">
        <f t="shared" si="2"/>
        <v>1725</v>
      </c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2"/>
    </row>
    <row r="25" spans="1:47" s="44" customFormat="1" ht="38.25" x14ac:dyDescent="0.2">
      <c r="A25" s="86" t="s">
        <v>372</v>
      </c>
      <c r="B25" s="95" t="s">
        <v>272</v>
      </c>
      <c r="C25" s="95" t="s">
        <v>191</v>
      </c>
      <c r="D25" s="29" t="s">
        <v>196</v>
      </c>
      <c r="E25" s="20" t="s">
        <v>209</v>
      </c>
      <c r="F25" s="86" t="s">
        <v>460</v>
      </c>
      <c r="G25" s="86" t="s">
        <v>31</v>
      </c>
      <c r="H25" s="86" t="s">
        <v>32</v>
      </c>
      <c r="I25" s="86" t="s">
        <v>33</v>
      </c>
      <c r="J25" s="86" t="s">
        <v>195</v>
      </c>
      <c r="K25" s="86" t="s">
        <v>194</v>
      </c>
      <c r="L25" s="89">
        <v>43662</v>
      </c>
      <c r="M25" s="89">
        <v>43665</v>
      </c>
      <c r="N25" s="90">
        <f>1921.48/2</f>
        <v>960.74</v>
      </c>
      <c r="O25" s="90">
        <f>1921.48/2</f>
        <v>960.74</v>
      </c>
      <c r="P25" s="90">
        <f t="shared" si="0"/>
        <v>1921.48</v>
      </c>
      <c r="Q25" s="86">
        <v>4</v>
      </c>
      <c r="R25" s="90">
        <v>120</v>
      </c>
      <c r="S25" s="86">
        <v>0</v>
      </c>
      <c r="T25" s="90">
        <v>0</v>
      </c>
      <c r="U25" s="90">
        <f t="shared" si="4"/>
        <v>480</v>
      </c>
      <c r="V25" s="90">
        <f t="shared" si="5"/>
        <v>2401.48</v>
      </c>
      <c r="W25" s="90">
        <f>V25</f>
        <v>2401.48</v>
      </c>
      <c r="X25" s="86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2"/>
    </row>
  </sheetData>
  <mergeCells count="53">
    <mergeCell ref="V11:V13"/>
    <mergeCell ref="U14:U16"/>
    <mergeCell ref="D11:D13"/>
    <mergeCell ref="S11:S13"/>
    <mergeCell ref="T11:T13"/>
    <mergeCell ref="U11:U13"/>
    <mergeCell ref="R11:R13"/>
    <mergeCell ref="Q14:Q16"/>
    <mergeCell ref="R14:R16"/>
    <mergeCell ref="S14:S16"/>
    <mergeCell ref="T14:T16"/>
    <mergeCell ref="V8:V9"/>
    <mergeCell ref="V14:V16"/>
    <mergeCell ref="A14:A16"/>
    <mergeCell ref="B14:B16"/>
    <mergeCell ref="C14:C16"/>
    <mergeCell ref="F11:F13"/>
    <mergeCell ref="G11:G13"/>
    <mergeCell ref="F14:F16"/>
    <mergeCell ref="G14:G16"/>
    <mergeCell ref="D14:D16"/>
    <mergeCell ref="E14:E16"/>
    <mergeCell ref="E11:E13"/>
    <mergeCell ref="A11:A13"/>
    <mergeCell ref="B11:B13"/>
    <mergeCell ref="C11:C13"/>
    <mergeCell ref="Q11:Q1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42979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43009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43009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43009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43101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43160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8" t="s">
        <v>0</v>
      </c>
      <c r="W5" s="98"/>
      <c r="X5" s="8">
        <v>43191</v>
      </c>
    </row>
    <row r="6" spans="1:24" x14ac:dyDescent="0.25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x14ac:dyDescent="0.25">
      <c r="A7" s="99" t="s">
        <v>5</v>
      </c>
      <c r="B7" s="99"/>
      <c r="C7" s="99" t="s">
        <v>6</v>
      </c>
      <c r="D7" s="99"/>
      <c r="E7" s="99"/>
      <c r="F7" s="99" t="s">
        <v>3</v>
      </c>
      <c r="G7" s="99"/>
      <c r="H7" s="99"/>
      <c r="I7" s="99"/>
      <c r="J7" s="99"/>
      <c r="K7" s="99"/>
      <c r="L7" s="99"/>
      <c r="M7" s="99"/>
      <c r="N7" s="99" t="s">
        <v>7</v>
      </c>
      <c r="O7" s="99"/>
      <c r="P7" s="99"/>
      <c r="Q7" s="99" t="s">
        <v>1</v>
      </c>
      <c r="R7" s="99"/>
      <c r="S7" s="99"/>
      <c r="T7" s="99"/>
      <c r="U7" s="99"/>
      <c r="V7" s="99"/>
      <c r="W7" s="99" t="s">
        <v>8</v>
      </c>
      <c r="X7" s="99" t="s">
        <v>9</v>
      </c>
    </row>
    <row r="8" spans="1:24" s="9" customFormat="1" x14ac:dyDescent="0.25">
      <c r="A8" s="97" t="s">
        <v>10</v>
      </c>
      <c r="B8" s="97" t="s">
        <v>11</v>
      </c>
      <c r="C8" s="97" t="s">
        <v>12</v>
      </c>
      <c r="D8" s="97" t="s">
        <v>13</v>
      </c>
      <c r="E8" s="97" t="s">
        <v>14</v>
      </c>
      <c r="F8" s="97" t="s">
        <v>15</v>
      </c>
      <c r="G8" s="97" t="s">
        <v>16</v>
      </c>
      <c r="H8" s="97" t="s">
        <v>17</v>
      </c>
      <c r="I8" s="97"/>
      <c r="J8" s="96" t="s">
        <v>18</v>
      </c>
      <c r="K8" s="96"/>
      <c r="L8" s="97" t="s">
        <v>19</v>
      </c>
      <c r="M8" s="97" t="s">
        <v>20</v>
      </c>
      <c r="N8" s="96" t="s">
        <v>21</v>
      </c>
      <c r="O8" s="96" t="s">
        <v>22</v>
      </c>
      <c r="P8" s="96" t="s">
        <v>23</v>
      </c>
      <c r="Q8" s="96" t="s">
        <v>24</v>
      </c>
      <c r="R8" s="96"/>
      <c r="S8" s="96" t="s">
        <v>25</v>
      </c>
      <c r="T8" s="96"/>
      <c r="U8" s="97" t="s">
        <v>26</v>
      </c>
      <c r="V8" s="96" t="s">
        <v>23</v>
      </c>
      <c r="W8" s="99"/>
      <c r="X8" s="99"/>
    </row>
    <row r="9" spans="1:24" s="9" customFormat="1" ht="17.25" customHeight="1" x14ac:dyDescent="0.25">
      <c r="A9" s="97"/>
      <c r="B9" s="97"/>
      <c r="C9" s="97"/>
      <c r="D9" s="97"/>
      <c r="E9" s="97"/>
      <c r="F9" s="97"/>
      <c r="G9" s="97"/>
      <c r="H9" s="10" t="s">
        <v>27</v>
      </c>
      <c r="I9" s="10" t="s">
        <v>28</v>
      </c>
      <c r="J9" s="10" t="s">
        <v>27</v>
      </c>
      <c r="K9" s="11" t="s">
        <v>29</v>
      </c>
      <c r="L9" s="97"/>
      <c r="M9" s="97"/>
      <c r="N9" s="96"/>
      <c r="O9" s="96"/>
      <c r="P9" s="96"/>
      <c r="Q9" s="10" t="s">
        <v>2</v>
      </c>
      <c r="R9" s="11" t="s">
        <v>30</v>
      </c>
      <c r="S9" s="10" t="s">
        <v>2</v>
      </c>
      <c r="T9" s="11" t="s">
        <v>30</v>
      </c>
      <c r="U9" s="97"/>
      <c r="V9" s="96"/>
      <c r="W9" s="99"/>
      <c r="X9" s="99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23</vt:i4>
      </vt:variant>
    </vt:vector>
  </HeadingPairs>
  <TitlesOfParts>
    <vt:vector size="23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JULHO -_2019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Cristina Santos</cp:lastModifiedBy>
  <cp:revision>9</cp:revision>
  <dcterms:created xsi:type="dcterms:W3CDTF">2017-08-07T12:58:20Z</dcterms:created>
  <dcterms:modified xsi:type="dcterms:W3CDTF">2019-08-05T18:02:45Z</dcterms:modified>
</cp:coreProperties>
</file>